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5" windowWidth="19320" windowHeight="10170" tabRatio="723" activeTab="4"/>
  </bookViews>
  <sheets>
    <sheet name="Upute" sheetId="1" r:id="rId1"/>
    <sheet name="Stavke godišnjeg plana" sheetId="2" r:id="rId2"/>
    <sheet name="Ispis god. operativnog plana" sheetId="6" r:id="rId3"/>
    <sheet name="Ispis izvedbenog plana" sheetId="9" r:id="rId4"/>
    <sheet name="Mjesečni plan" sheetId="7" r:id="rId5"/>
    <sheet name="Pano" sheetId="8" r:id="rId6"/>
  </sheets>
  <definedNames>
    <definedName name="_xlnm._FilterDatabase" localSheetId="2" hidden="1">'Ispis god. operativnog plana'!$A$16:$M$31</definedName>
    <definedName name="_xlnm._FilterDatabase" localSheetId="3" hidden="1">'Ispis izvedbenog plana'!$A$16:$M$31</definedName>
    <definedName name="_xlnm._FilterDatabase" localSheetId="4" hidden="1">'Mjesečni plan'!$A$15:$M$19</definedName>
    <definedName name="_xlnm._FilterDatabase" localSheetId="5" hidden="1">Pano!$A$5:$M$9</definedName>
    <definedName name="_xlnm._FilterDatabase" localSheetId="1" hidden="1">'Stavke godišnjeg plana'!$A$1:$M$40</definedName>
    <definedName name="brojSata">'Stavke godišnjeg plana'!$D:$D</definedName>
    <definedName name="cjelina">'Stavke godišnjeg plana'!$B:$B</definedName>
    <definedName name="INTEGER" localSheetId="1">'Stavke godišnjeg plana'!$E$37</definedName>
    <definedName name="jezik">'Stavke godišnjeg plana'!$L:$L</definedName>
    <definedName name="kljucniPojmovi">'Stavke godišnjeg plana'!$J:$J</definedName>
    <definedName name="mjesec">'Stavke godišnjeg plana'!$A:$A</definedName>
    <definedName name="obrada">'Stavke godišnjeg plana'!$F:$F</definedName>
    <definedName name="obrazovnaPostignuca">'Stavke godišnjeg plana'!$I:$I</definedName>
    <definedName name="OLE_LINK3" localSheetId="2">'Ispis god. operativnog plana'!#REF!</definedName>
    <definedName name="OLE_LINK3" localSheetId="3">'Ispis izvedbenog plana'!#REF!</definedName>
    <definedName name="OLE_LINK3" localSheetId="4">'Mjesečni plan'!#REF!</definedName>
    <definedName name="OLE_LINK3" localSheetId="5">Pano!#REF!</definedName>
    <definedName name="pretraživanje">'Stavke godišnjeg plana'!$M:$M</definedName>
    <definedName name="sati">'Stavke godišnjeg plana'!$C:$C</definedName>
    <definedName name="suodnos">'Stavke godišnjeg plana'!$K:$K</definedName>
    <definedName name="tema">'Stavke godišnjeg plana'!$E:$E</definedName>
    <definedName name="ukupno">'Stavke godišnjeg plana'!$H:$H</definedName>
    <definedName name="vježba">'Stavke godišnjeg plana'!$G:$G</definedName>
  </definedNames>
  <calcPr calcId="125725"/>
</workbook>
</file>

<file path=xl/calcChain.xml><?xml version="1.0" encoding="utf-8"?>
<calcChain xmlns="http://schemas.openxmlformats.org/spreadsheetml/2006/main">
  <c r="M41" i="2"/>
  <c r="M40"/>
  <c r="M39"/>
  <c r="M38"/>
  <c r="M37"/>
  <c r="M36"/>
  <c r="M35"/>
  <c r="M34"/>
  <c r="M33"/>
  <c r="M32"/>
  <c r="M31"/>
  <c r="M30"/>
  <c r="M29"/>
  <c r="M28"/>
  <c r="M27"/>
  <c r="M26"/>
  <c r="M25"/>
  <c r="M24"/>
  <c r="M23"/>
  <c r="M22"/>
  <c r="M21"/>
  <c r="M20"/>
  <c r="M19"/>
  <c r="M18"/>
  <c r="M17"/>
  <c r="M16"/>
  <c r="M15"/>
  <c r="M14"/>
  <c r="M13"/>
  <c r="M12"/>
  <c r="M11"/>
  <c r="M10"/>
  <c r="M9"/>
  <c r="M8"/>
  <c r="M7"/>
  <c r="M6"/>
  <c r="M5"/>
  <c r="M4"/>
  <c r="M3"/>
  <c r="M2"/>
  <c r="D7" i="9"/>
  <c r="D9"/>
  <c r="D8"/>
  <c r="D6" i="8"/>
  <c r="D7"/>
  <c r="D8"/>
  <c r="D9"/>
  <c r="E3"/>
  <c r="E2"/>
  <c r="D6" i="7"/>
  <c r="D7"/>
  <c r="E4" i="8" s="1"/>
  <c r="D8" i="7"/>
  <c r="L7" i="8" l="1"/>
  <c r="M7" s="1"/>
  <c r="L17" i="6" l="1"/>
  <c r="M17" s="1"/>
  <c r="L30"/>
  <c r="M30" s="1"/>
  <c r="L28"/>
  <c r="M28" s="1"/>
  <c r="L26"/>
  <c r="M26" s="1"/>
  <c r="L24"/>
  <c r="M24" s="1"/>
  <c r="L22"/>
  <c r="M22" s="1"/>
  <c r="L20"/>
  <c r="M20" s="1"/>
  <c r="L18"/>
  <c r="M18" s="1"/>
  <c r="L54"/>
  <c r="M54" s="1"/>
  <c r="L52"/>
  <c r="M52" s="1"/>
  <c r="L50"/>
  <c r="M50" s="1"/>
  <c r="L48"/>
  <c r="M48" s="1"/>
  <c r="L46"/>
  <c r="M46" s="1"/>
  <c r="L44"/>
  <c r="M44" s="1"/>
  <c r="L42"/>
  <c r="M42" s="1"/>
  <c r="L40"/>
  <c r="M40" s="1"/>
  <c r="L38"/>
  <c r="M38" s="1"/>
  <c r="L36"/>
  <c r="M36" s="1"/>
  <c r="L31" i="9"/>
  <c r="M31" s="1"/>
  <c r="L29"/>
  <c r="M29" s="1"/>
  <c r="L27"/>
  <c r="M27" s="1"/>
  <c r="L25"/>
  <c r="M25" s="1"/>
  <c r="L23"/>
  <c r="M23" s="1"/>
  <c r="L21"/>
  <c r="M21" s="1"/>
  <c r="L19"/>
  <c r="M19" s="1"/>
  <c r="L35"/>
  <c r="M35" s="1"/>
  <c r="L53"/>
  <c r="M53" s="1"/>
  <c r="L51"/>
  <c r="M51" s="1"/>
  <c r="L49"/>
  <c r="M49" s="1"/>
  <c r="L47"/>
  <c r="M47" s="1"/>
  <c r="L45"/>
  <c r="M45" s="1"/>
  <c r="L43"/>
  <c r="M43" s="1"/>
  <c r="L41"/>
  <c r="M41" s="1"/>
  <c r="L39"/>
  <c r="M39" s="1"/>
  <c r="L37"/>
  <c r="M37" s="1"/>
  <c r="L16" i="7"/>
  <c r="M16" s="1"/>
  <c r="L18"/>
  <c r="M18" s="1"/>
  <c r="L6" i="8"/>
  <c r="M6" s="1"/>
  <c r="L8"/>
  <c r="M8" s="1"/>
  <c r="L31" i="6"/>
  <c r="M31" s="1"/>
  <c r="L29"/>
  <c r="M29" s="1"/>
  <c r="L27"/>
  <c r="M27" s="1"/>
  <c r="L25"/>
  <c r="M25" s="1"/>
  <c r="L23"/>
  <c r="M23" s="1"/>
  <c r="L21"/>
  <c r="M21" s="1"/>
  <c r="L19"/>
  <c r="M19" s="1"/>
  <c r="L35"/>
  <c r="M35" s="1"/>
  <c r="L53"/>
  <c r="M53" s="1"/>
  <c r="L51"/>
  <c r="M51" s="1"/>
  <c r="L49"/>
  <c r="M49" s="1"/>
  <c r="L47"/>
  <c r="M47" s="1"/>
  <c r="L45"/>
  <c r="M45" s="1"/>
  <c r="L43"/>
  <c r="M43" s="1"/>
  <c r="L41"/>
  <c r="M41" s="1"/>
  <c r="L39"/>
  <c r="M39" s="1"/>
  <c r="L37"/>
  <c r="M37" s="1"/>
  <c r="L17" i="9"/>
  <c r="M17" s="1"/>
  <c r="L30"/>
  <c r="M30" s="1"/>
  <c r="L28"/>
  <c r="M28" s="1"/>
  <c r="L26"/>
  <c r="M26" s="1"/>
  <c r="L24"/>
  <c r="M24" s="1"/>
  <c r="L22"/>
  <c r="M22" s="1"/>
  <c r="L20"/>
  <c r="M20" s="1"/>
  <c r="L18"/>
  <c r="M18" s="1"/>
  <c r="L54"/>
  <c r="M54" s="1"/>
  <c r="L52"/>
  <c r="M52" s="1"/>
  <c r="L50"/>
  <c r="M50" s="1"/>
  <c r="L48"/>
  <c r="M48" s="1"/>
  <c r="L46"/>
  <c r="M46" s="1"/>
  <c r="L44"/>
  <c r="M44" s="1"/>
  <c r="L42"/>
  <c r="M42" s="1"/>
  <c r="L40"/>
  <c r="M40" s="1"/>
  <c r="L38"/>
  <c r="M38" s="1"/>
  <c r="L36"/>
  <c r="M36" s="1"/>
  <c r="L19" i="7"/>
  <c r="M19" s="1"/>
  <c r="L17"/>
  <c r="M17" s="1"/>
  <c r="L9" i="8"/>
  <c r="M9" s="1"/>
  <c r="D10" i="9"/>
  <c r="D5"/>
  <c r="K16" i="7" l="1"/>
  <c r="K6" i="8" s="1"/>
  <c r="I16" i="7"/>
  <c r="I6" i="8" s="1"/>
  <c r="G16" i="7"/>
  <c r="G6" i="8" s="1"/>
  <c r="E16" i="7"/>
  <c r="E6" i="8" s="1"/>
  <c r="B16" i="7"/>
  <c r="B6" i="8" s="1"/>
  <c r="J16" i="7"/>
  <c r="J6" i="8" s="1"/>
  <c r="H16" i="7"/>
  <c r="H6" i="8" s="1"/>
  <c r="F16" i="7"/>
  <c r="F6" i="8" s="1"/>
  <c r="C16" i="7"/>
  <c r="C6" i="8" s="1"/>
  <c r="A16" i="7"/>
  <c r="K17"/>
  <c r="K7" i="8" s="1"/>
  <c r="I17" i="7"/>
  <c r="I7" i="8" s="1"/>
  <c r="G17" i="7"/>
  <c r="G7" i="8" s="1"/>
  <c r="E17" i="7"/>
  <c r="E7" i="8" s="1"/>
  <c r="B17" i="7"/>
  <c r="B7" i="8" s="1"/>
  <c r="J17" i="7"/>
  <c r="J7" i="8" s="1"/>
  <c r="H17" i="7"/>
  <c r="H7" i="8" s="1"/>
  <c r="F17" i="7"/>
  <c r="F7" i="8" s="1"/>
  <c r="C17" i="7"/>
  <c r="C7" i="8" s="1"/>
  <c r="A17" i="7"/>
  <c r="B18"/>
  <c r="B8" i="8" s="1"/>
  <c r="J18" i="7"/>
  <c r="J8" i="8" s="1"/>
  <c r="H18" i="7"/>
  <c r="H8" i="8" s="1"/>
  <c r="F18" i="7"/>
  <c r="F8" i="8" s="1"/>
  <c r="C18" i="7"/>
  <c r="C8" i="8" s="1"/>
  <c r="K18" i="7"/>
  <c r="K8" i="8" s="1"/>
  <c r="I18" i="7"/>
  <c r="I8" i="8" s="1"/>
  <c r="G18" i="7"/>
  <c r="G8" i="8" s="1"/>
  <c r="E18" i="7"/>
  <c r="E8" i="8" s="1"/>
  <c r="A18" i="7"/>
  <c r="J53" i="9"/>
  <c r="H47"/>
  <c r="H46"/>
  <c r="H45"/>
  <c r="C44"/>
  <c r="F43"/>
  <c r="K42"/>
  <c r="G42"/>
  <c r="E42"/>
  <c r="B42"/>
  <c r="K40"/>
  <c r="H40"/>
  <c r="C40"/>
  <c r="H39"/>
  <c r="K38"/>
  <c r="H38"/>
  <c r="C38"/>
  <c r="H37"/>
  <c r="K36"/>
  <c r="J35"/>
  <c r="F35"/>
  <c r="A35"/>
  <c r="K31"/>
  <c r="I31"/>
  <c r="G31"/>
  <c r="E31"/>
  <c r="B31"/>
  <c r="K29"/>
  <c r="H29"/>
  <c r="C29"/>
  <c r="H28"/>
  <c r="K27"/>
  <c r="H27"/>
  <c r="C27"/>
  <c r="C26"/>
  <c r="J25"/>
  <c r="F25"/>
  <c r="C22"/>
  <c r="C20"/>
  <c r="C17"/>
  <c r="E1" i="8"/>
  <c r="D9" i="7"/>
  <c r="D4"/>
  <c r="J19"/>
  <c r="J9" i="8" s="1"/>
  <c r="A37" i="6"/>
  <c r="A39"/>
  <c r="A41"/>
  <c r="A43"/>
  <c r="A45"/>
  <c r="A47"/>
  <c r="A49"/>
  <c r="A51"/>
  <c r="A53"/>
  <c r="A35"/>
  <c r="A28"/>
  <c r="F24" i="9" l="1"/>
  <c r="K54"/>
  <c r="H53"/>
  <c r="J51"/>
  <c r="J48"/>
  <c r="C47"/>
  <c r="C45"/>
  <c r="H43"/>
  <c r="I42"/>
  <c r="A43"/>
  <c r="J43"/>
  <c r="K44"/>
  <c r="C46"/>
  <c r="K46"/>
  <c r="H48"/>
  <c r="C18"/>
  <c r="J20"/>
  <c r="A24" i="6"/>
  <c r="A20"/>
  <c r="H23" i="9"/>
  <c r="J21"/>
  <c r="C23"/>
  <c r="K23"/>
  <c r="F21"/>
  <c r="C41"/>
  <c r="J38"/>
  <c r="K50"/>
  <c r="B50"/>
  <c r="C52"/>
  <c r="H54"/>
  <c r="C48"/>
  <c r="K48"/>
  <c r="G50"/>
  <c r="F51"/>
  <c r="B53"/>
  <c r="E50"/>
  <c r="I50"/>
  <c r="A51"/>
  <c r="H52"/>
  <c r="F53"/>
  <c r="C54"/>
  <c r="A30" i="6"/>
  <c r="A26"/>
  <c r="A22"/>
  <c r="E54" i="9"/>
  <c r="C37"/>
  <c r="H35"/>
  <c r="C30"/>
  <c r="C28"/>
  <c r="H25"/>
  <c r="C24"/>
  <c r="H20"/>
  <c r="A36" i="6"/>
  <c r="H17" i="9"/>
  <c r="A31" i="6"/>
  <c r="A29"/>
  <c r="A27"/>
  <c r="A25"/>
  <c r="A23"/>
  <c r="A21"/>
  <c r="A19"/>
  <c r="B35"/>
  <c r="A54"/>
  <c r="A52"/>
  <c r="A50"/>
  <c r="A48"/>
  <c r="A46"/>
  <c r="A44"/>
  <c r="A42"/>
  <c r="A40"/>
  <c r="A38"/>
  <c r="A17" i="9"/>
  <c r="F17"/>
  <c r="J17"/>
  <c r="K19"/>
  <c r="C21"/>
  <c r="H21"/>
  <c r="K21"/>
  <c r="F23"/>
  <c r="J23"/>
  <c r="C25"/>
  <c r="K25"/>
  <c r="F27"/>
  <c r="J27"/>
  <c r="J28"/>
  <c r="F29"/>
  <c r="J29"/>
  <c r="C31"/>
  <c r="F31"/>
  <c r="H31"/>
  <c r="J31"/>
  <c r="C35"/>
  <c r="F38"/>
  <c r="C39"/>
  <c r="J39"/>
  <c r="F40"/>
  <c r="J40"/>
  <c r="C42"/>
  <c r="F42"/>
  <c r="H42"/>
  <c r="J42"/>
  <c r="C43"/>
  <c r="H44"/>
  <c r="F46"/>
  <c r="J46"/>
  <c r="J47"/>
  <c r="F48"/>
  <c r="C49"/>
  <c r="C50"/>
  <c r="F50"/>
  <c r="H50"/>
  <c r="J50"/>
  <c r="C51"/>
  <c r="H51"/>
  <c r="F52"/>
  <c r="J52"/>
  <c r="C53"/>
  <c r="A54"/>
  <c r="F54"/>
  <c r="J54"/>
  <c r="H19"/>
  <c r="F19"/>
  <c r="J19"/>
  <c r="C19"/>
  <c r="B19"/>
  <c r="A19"/>
  <c r="E19"/>
  <c r="G19"/>
  <c r="I19"/>
  <c r="A20"/>
  <c r="F20"/>
  <c r="B23"/>
  <c r="E23"/>
  <c r="G23"/>
  <c r="I23"/>
  <c r="A24"/>
  <c r="B27"/>
  <c r="E27"/>
  <c r="G27"/>
  <c r="I27"/>
  <c r="A28"/>
  <c r="F28"/>
  <c r="H30"/>
  <c r="B38"/>
  <c r="E38"/>
  <c r="G38"/>
  <c r="I38"/>
  <c r="A39"/>
  <c r="F39"/>
  <c r="H41"/>
  <c r="F44"/>
  <c r="J44"/>
  <c r="B46"/>
  <c r="E46"/>
  <c r="G46"/>
  <c r="I46"/>
  <c r="A47"/>
  <c r="F47"/>
  <c r="H49"/>
  <c r="H18"/>
  <c r="C36"/>
  <c r="F36"/>
  <c r="H36"/>
  <c r="J36"/>
  <c r="H22"/>
  <c r="H26"/>
  <c r="A18"/>
  <c r="F18"/>
  <c r="J18"/>
  <c r="B21"/>
  <c r="E21"/>
  <c r="G21"/>
  <c r="I21"/>
  <c r="A22"/>
  <c r="F22"/>
  <c r="J22"/>
  <c r="A25"/>
  <c r="E25"/>
  <c r="G25"/>
  <c r="I25"/>
  <c r="A26"/>
  <c r="F26"/>
  <c r="J26"/>
  <c r="A29"/>
  <c r="E29"/>
  <c r="G29"/>
  <c r="I29"/>
  <c r="A30"/>
  <c r="F30"/>
  <c r="J30"/>
  <c r="B36"/>
  <c r="E36"/>
  <c r="G36"/>
  <c r="I36"/>
  <c r="A37"/>
  <c r="F37"/>
  <c r="J37"/>
  <c r="B40"/>
  <c r="E40"/>
  <c r="G40"/>
  <c r="I40"/>
  <c r="A41"/>
  <c r="F41"/>
  <c r="J41"/>
  <c r="B44"/>
  <c r="E44"/>
  <c r="G44"/>
  <c r="I44"/>
  <c r="A45"/>
  <c r="F45"/>
  <c r="J45"/>
  <c r="B48"/>
  <c r="E48"/>
  <c r="G48"/>
  <c r="I48"/>
  <c r="A49"/>
  <c r="F49"/>
  <c r="J49"/>
  <c r="B52"/>
  <c r="E52"/>
  <c r="G52"/>
  <c r="I52"/>
  <c r="K52"/>
  <c r="A53"/>
  <c r="E53"/>
  <c r="G53"/>
  <c r="I53"/>
  <c r="K53"/>
  <c r="B17"/>
  <c r="E17"/>
  <c r="G17"/>
  <c r="I17"/>
  <c r="K17"/>
  <c r="H24"/>
  <c r="J24"/>
  <c r="B25"/>
  <c r="B29"/>
  <c r="B18"/>
  <c r="E18"/>
  <c r="G18"/>
  <c r="I18"/>
  <c r="K18"/>
  <c r="B20"/>
  <c r="E20"/>
  <c r="G20"/>
  <c r="I20"/>
  <c r="K20"/>
  <c r="A21"/>
  <c r="B22"/>
  <c r="E22"/>
  <c r="G22"/>
  <c r="I22"/>
  <c r="K22"/>
  <c r="A23"/>
  <c r="B24"/>
  <c r="E24"/>
  <c r="G24"/>
  <c r="I24"/>
  <c r="K24"/>
  <c r="B26"/>
  <c r="E26"/>
  <c r="G26"/>
  <c r="I26"/>
  <c r="K26"/>
  <c r="A27"/>
  <c r="B28"/>
  <c r="E28"/>
  <c r="G28"/>
  <c r="I28"/>
  <c r="K28"/>
  <c r="B30"/>
  <c r="E30"/>
  <c r="G30"/>
  <c r="I30"/>
  <c r="K30"/>
  <c r="A31"/>
  <c r="B35"/>
  <c r="E35"/>
  <c r="G35"/>
  <c r="I35"/>
  <c r="K35"/>
  <c r="A36"/>
  <c r="B37"/>
  <c r="E37"/>
  <c r="G37"/>
  <c r="I37"/>
  <c r="K37"/>
  <c r="A38"/>
  <c r="B39"/>
  <c r="E39"/>
  <c r="G39"/>
  <c r="I39"/>
  <c r="K39"/>
  <c r="A40"/>
  <c r="B41"/>
  <c r="E41"/>
  <c r="G41"/>
  <c r="I41"/>
  <c r="K41"/>
  <c r="A42"/>
  <c r="B43"/>
  <c r="E43"/>
  <c r="G43"/>
  <c r="I43"/>
  <c r="K43"/>
  <c r="A44"/>
  <c r="B45"/>
  <c r="E45"/>
  <c r="G45"/>
  <c r="I45"/>
  <c r="K45"/>
  <c r="A46"/>
  <c r="B47"/>
  <c r="E47"/>
  <c r="G47"/>
  <c r="I47"/>
  <c r="K47"/>
  <c r="A48"/>
  <c r="B49"/>
  <c r="E49"/>
  <c r="G49"/>
  <c r="I49"/>
  <c r="K49"/>
  <c r="A50"/>
  <c r="B51"/>
  <c r="E51"/>
  <c r="G51"/>
  <c r="I51"/>
  <c r="K51"/>
  <c r="A52"/>
  <c r="B54"/>
  <c r="G54"/>
  <c r="I54"/>
  <c r="A8" i="8"/>
  <c r="A6"/>
  <c r="A9"/>
  <c r="A7"/>
  <c r="B19" i="7"/>
  <c r="B9" i="8" s="1"/>
  <c r="E19" i="7"/>
  <c r="E9" i="8" s="1"/>
  <c r="G19" i="7"/>
  <c r="G9" i="8" s="1"/>
  <c r="I19" i="7"/>
  <c r="I9" i="8" s="1"/>
  <c r="K19" i="7"/>
  <c r="K9" i="8" s="1"/>
  <c r="A19" i="7"/>
  <c r="C19"/>
  <c r="C9" i="8" s="1"/>
  <c r="F19" i="7"/>
  <c r="F9" i="8" s="1"/>
  <c r="H19" i="7"/>
  <c r="H9" i="8" s="1"/>
  <c r="B19" i="6"/>
  <c r="B25"/>
  <c r="B23"/>
  <c r="B26"/>
  <c r="B24"/>
  <c r="G41"/>
  <c r="F40"/>
  <c r="F38"/>
  <c r="F36"/>
  <c r="B31"/>
  <c r="B29"/>
  <c r="B27"/>
  <c r="B21"/>
  <c r="C31"/>
  <c r="C29"/>
  <c r="C27"/>
  <c r="C25"/>
  <c r="C23"/>
  <c r="C21"/>
  <c r="C19"/>
  <c r="F30"/>
  <c r="F28"/>
  <c r="F26"/>
  <c r="F24"/>
  <c r="F22"/>
  <c r="F20"/>
  <c r="F18"/>
  <c r="G31"/>
  <c r="G29"/>
  <c r="G27"/>
  <c r="G25"/>
  <c r="G23"/>
  <c r="G21"/>
  <c r="G19"/>
  <c r="H30"/>
  <c r="H28"/>
  <c r="H26"/>
  <c r="H24"/>
  <c r="H22"/>
  <c r="H20"/>
  <c r="H18"/>
  <c r="I31"/>
  <c r="I29"/>
  <c r="I27"/>
  <c r="I25"/>
  <c r="I23"/>
  <c r="I21"/>
  <c r="I19"/>
  <c r="J30"/>
  <c r="J28"/>
  <c r="J26"/>
  <c r="J24"/>
  <c r="J22"/>
  <c r="J20"/>
  <c r="J18"/>
  <c r="K31"/>
  <c r="K29"/>
  <c r="K27"/>
  <c r="K25"/>
  <c r="K23"/>
  <c r="K21"/>
  <c r="K19"/>
  <c r="B53"/>
  <c r="B51"/>
  <c r="B49"/>
  <c r="B47"/>
  <c r="B45"/>
  <c r="B43"/>
  <c r="C54"/>
  <c r="C52"/>
  <c r="C50"/>
  <c r="C48"/>
  <c r="C46"/>
  <c r="C44"/>
  <c r="C42"/>
  <c r="E30"/>
  <c r="E28"/>
  <c r="E26"/>
  <c r="E24"/>
  <c r="E22"/>
  <c r="E20"/>
  <c r="E18"/>
  <c r="E53"/>
  <c r="E51"/>
  <c r="E49"/>
  <c r="E47"/>
  <c r="E45"/>
  <c r="E43"/>
  <c r="E41"/>
  <c r="J54"/>
  <c r="H54"/>
  <c r="F54"/>
  <c r="J53"/>
  <c r="H53"/>
  <c r="F53"/>
  <c r="J52"/>
  <c r="H52"/>
  <c r="F52"/>
  <c r="J51"/>
  <c r="H51"/>
  <c r="F51"/>
  <c r="J50"/>
  <c r="H50"/>
  <c r="F50"/>
  <c r="J49"/>
  <c r="H49"/>
  <c r="F49"/>
  <c r="J48"/>
  <c r="H48"/>
  <c r="F48"/>
  <c r="J47"/>
  <c r="H47"/>
  <c r="F47"/>
  <c r="J46"/>
  <c r="H46"/>
  <c r="F46"/>
  <c r="J45"/>
  <c r="H45"/>
  <c r="F45"/>
  <c r="J44"/>
  <c r="H44"/>
  <c r="F44"/>
  <c r="J43"/>
  <c r="H43"/>
  <c r="F43"/>
  <c r="J42"/>
  <c r="H42"/>
  <c r="F42"/>
  <c r="J41"/>
  <c r="H41"/>
  <c r="F41"/>
  <c r="J35"/>
  <c r="F39"/>
  <c r="F37"/>
  <c r="B30"/>
  <c r="B28"/>
  <c r="B22"/>
  <c r="B20"/>
  <c r="C30"/>
  <c r="C28"/>
  <c r="C26"/>
  <c r="C24"/>
  <c r="C22"/>
  <c r="C20"/>
  <c r="C18"/>
  <c r="F31"/>
  <c r="F29"/>
  <c r="F27"/>
  <c r="F25"/>
  <c r="F23"/>
  <c r="F21"/>
  <c r="F19"/>
  <c r="G30"/>
  <c r="G28"/>
  <c r="G26"/>
  <c r="G24"/>
  <c r="G22"/>
  <c r="G20"/>
  <c r="G18"/>
  <c r="H31"/>
  <c r="H29"/>
  <c r="H27"/>
  <c r="H25"/>
  <c r="H23"/>
  <c r="H21"/>
  <c r="H19"/>
  <c r="I30"/>
  <c r="I28"/>
  <c r="I26"/>
  <c r="I24"/>
  <c r="I22"/>
  <c r="I20"/>
  <c r="I18"/>
  <c r="J31"/>
  <c r="J29"/>
  <c r="J27"/>
  <c r="J25"/>
  <c r="J23"/>
  <c r="J21"/>
  <c r="J19"/>
  <c r="K30"/>
  <c r="K28"/>
  <c r="K26"/>
  <c r="K24"/>
  <c r="K22"/>
  <c r="K20"/>
  <c r="K18"/>
  <c r="B54"/>
  <c r="B52"/>
  <c r="B50"/>
  <c r="B48"/>
  <c r="B46"/>
  <c r="B44"/>
  <c r="B42"/>
  <c r="C53"/>
  <c r="C51"/>
  <c r="C49"/>
  <c r="C47"/>
  <c r="C45"/>
  <c r="C43"/>
  <c r="C41"/>
  <c r="E31"/>
  <c r="E29"/>
  <c r="E27"/>
  <c r="E25"/>
  <c r="E23"/>
  <c r="E21"/>
  <c r="E19"/>
  <c r="E54"/>
  <c r="E52"/>
  <c r="E50"/>
  <c r="E48"/>
  <c r="E46"/>
  <c r="E44"/>
  <c r="E42"/>
  <c r="K54"/>
  <c r="I54"/>
  <c r="G54"/>
  <c r="K53"/>
  <c r="I53"/>
  <c r="G53"/>
  <c r="K52"/>
  <c r="I52"/>
  <c r="G52"/>
  <c r="K51"/>
  <c r="I51"/>
  <c r="G51"/>
  <c r="K50"/>
  <c r="I50"/>
  <c r="G50"/>
  <c r="K49"/>
  <c r="I49"/>
  <c r="G49"/>
  <c r="K48"/>
  <c r="I48"/>
  <c r="G48"/>
  <c r="K47"/>
  <c r="I47"/>
  <c r="G47"/>
  <c r="K46"/>
  <c r="I46"/>
  <c r="G46"/>
  <c r="K45"/>
  <c r="I45"/>
  <c r="G45"/>
  <c r="K44"/>
  <c r="I44"/>
  <c r="G44"/>
  <c r="K43"/>
  <c r="I43"/>
  <c r="G43"/>
  <c r="K42"/>
  <c r="I42"/>
  <c r="G42"/>
  <c r="K41"/>
  <c r="I41"/>
  <c r="K40"/>
  <c r="I40"/>
  <c r="G40"/>
  <c r="B41"/>
  <c r="C40"/>
  <c r="E40"/>
  <c r="J40"/>
  <c r="H40"/>
  <c r="B40"/>
  <c r="C39"/>
  <c r="K39"/>
  <c r="I39"/>
  <c r="G39"/>
  <c r="E39"/>
  <c r="J39"/>
  <c r="H39"/>
  <c r="B39"/>
  <c r="K38"/>
  <c r="I38"/>
  <c r="G38"/>
  <c r="C38"/>
  <c r="E38"/>
  <c r="J38"/>
  <c r="H38"/>
  <c r="B38"/>
  <c r="C37"/>
  <c r="K37"/>
  <c r="I37"/>
  <c r="G37"/>
  <c r="E37"/>
  <c r="J37"/>
  <c r="H37"/>
  <c r="B37"/>
  <c r="K36"/>
  <c r="I36"/>
  <c r="G36"/>
  <c r="C36"/>
  <c r="E36"/>
  <c r="J36"/>
  <c r="H36"/>
  <c r="C35"/>
  <c r="G35"/>
  <c r="I35"/>
  <c r="K35"/>
  <c r="B36"/>
  <c r="E35"/>
  <c r="F35"/>
  <c r="H35"/>
  <c r="I17"/>
  <c r="B17" l="1"/>
  <c r="B18"/>
  <c r="C17"/>
  <c r="E17"/>
  <c r="A17"/>
  <c r="H17"/>
  <c r="K17"/>
  <c r="J17"/>
  <c r="A18"/>
  <c r="G17"/>
  <c r="F17"/>
</calcChain>
</file>

<file path=xl/sharedStrings.xml><?xml version="1.0" encoding="utf-8"?>
<sst xmlns="http://schemas.openxmlformats.org/spreadsheetml/2006/main" count="487" uniqueCount="188">
  <si>
    <t>Cjelina</t>
  </si>
  <si>
    <t>Sati</t>
  </si>
  <si>
    <t>Broj sata</t>
  </si>
  <si>
    <t>Tema</t>
  </si>
  <si>
    <t>O</t>
  </si>
  <si>
    <t>V</t>
  </si>
  <si>
    <t>U</t>
  </si>
  <si>
    <t>Obrazovna postignuća</t>
  </si>
  <si>
    <t>Ključni pojmovi</t>
  </si>
  <si>
    <t>Suodnos</t>
  </si>
  <si>
    <t>Ponavljanje i pisana provjera</t>
  </si>
  <si>
    <t>Zaključivanje ocjena</t>
  </si>
  <si>
    <t>Ponavljanje gradiva 
ZAKLJUČIVANJE OCJENA</t>
  </si>
  <si>
    <t>Projekti</t>
  </si>
  <si>
    <t>Naziv škole:</t>
  </si>
  <si>
    <t>Predmet:</t>
  </si>
  <si>
    <t>Godina:</t>
  </si>
  <si>
    <t>Ime i prezime učitelja:</t>
  </si>
  <si>
    <t>Potpis:</t>
  </si>
  <si>
    <t>1. obrazovno razdoblje</t>
  </si>
  <si>
    <t>Informatika</t>
  </si>
  <si>
    <t>2010./2011.</t>
  </si>
  <si>
    <t xml:space="preserve">Programski jezik: </t>
  </si>
  <si>
    <t>siječanj</t>
  </si>
  <si>
    <t>veljača</t>
  </si>
  <si>
    <t>ožujak</t>
  </si>
  <si>
    <t>travanj</t>
  </si>
  <si>
    <t>svibanj</t>
  </si>
  <si>
    <t>lipanj</t>
  </si>
  <si>
    <t>srpanj</t>
  </si>
  <si>
    <t>kolovoz</t>
  </si>
  <si>
    <t>rujan</t>
  </si>
  <si>
    <t>listopad</t>
  </si>
  <si>
    <t>studeni</t>
  </si>
  <si>
    <t>prosinac</t>
  </si>
  <si>
    <t>2011./2012.</t>
  </si>
  <si>
    <t>2012./2013.</t>
  </si>
  <si>
    <t>2013./2014.</t>
  </si>
  <si>
    <t>2014./2015.</t>
  </si>
  <si>
    <t>Prema potrebi izmijenite stavke godišnjeg plana.</t>
  </si>
  <si>
    <t>U polje D3 upišite naziv škole.</t>
  </si>
  <si>
    <t>U polju D5 odaberite programski jezik.</t>
  </si>
  <si>
    <t>U polju D6 odaberite godinu.</t>
  </si>
  <si>
    <t>U polje D7 upišite Ime i prezime.</t>
  </si>
  <si>
    <t>(A) ,  Logo</t>
  </si>
  <si>
    <t>(B) ,  BASIC</t>
  </si>
  <si>
    <t>Mjesec</t>
  </si>
  <si>
    <t>(A)</t>
  </si>
  <si>
    <t>(B)</t>
  </si>
  <si>
    <t>Jezik</t>
  </si>
  <si>
    <t>Pretraživanje</t>
  </si>
  <si>
    <t>Izmjene u postojećoj tablici.</t>
  </si>
  <si>
    <t>Sadržaj polja slobodno možete mijenjati.</t>
  </si>
  <si>
    <r>
      <t xml:space="preserve">Prikažite skriveni stupac </t>
    </r>
    <r>
      <rPr>
        <b/>
        <sz val="11"/>
        <color theme="1"/>
        <rFont val="Calibri"/>
        <family val="2"/>
        <charset val="238"/>
        <scheme val="minor"/>
      </rPr>
      <t>M - Pretraživanje.</t>
    </r>
  </si>
  <si>
    <t>Razred:</t>
  </si>
  <si>
    <t>Moj portal</t>
  </si>
  <si>
    <t>Vrsta plana:</t>
  </si>
  <si>
    <t>Godišnji operativni plan</t>
  </si>
  <si>
    <t>Mjesečni plan</t>
  </si>
  <si>
    <t>9,10</t>
  </si>
  <si>
    <t>19,20</t>
  </si>
  <si>
    <t>39,40</t>
  </si>
  <si>
    <t>29,30</t>
  </si>
  <si>
    <t>49,50</t>
  </si>
  <si>
    <t>59,60</t>
  </si>
  <si>
    <t>69,70</t>
  </si>
  <si>
    <t>2. obrazovno razdoblje</t>
  </si>
  <si>
    <t>Mjesec:</t>
  </si>
  <si>
    <t>Ispis mjesečnog plana</t>
  </si>
  <si>
    <t>U polju D13 odaberite mjesec.</t>
  </si>
  <si>
    <t>Ćelijama D16 - D19 pridružite nastavne sate koje želite ispisati.</t>
  </si>
  <si>
    <r>
      <t xml:space="preserve">Naknadnim klikom na polje možete nanovo dodati </t>
    </r>
    <r>
      <rPr>
        <b/>
        <sz val="11"/>
        <color theme="1"/>
        <rFont val="Calibri"/>
        <family val="2"/>
        <charset val="238"/>
        <scheme val="minor"/>
      </rPr>
      <t>Broj sata</t>
    </r>
    <r>
      <rPr>
        <sz val="11"/>
        <color theme="1"/>
        <rFont val="Calibri"/>
        <family val="2"/>
        <charset val="238"/>
        <scheme val="minor"/>
      </rPr>
      <t>.</t>
    </r>
  </si>
  <si>
    <t>Pred Vama je ispis planova za sve naredne nastavne godine.</t>
  </si>
  <si>
    <t>Dragi učitelji!</t>
  </si>
  <si>
    <t>Ispis planova za pano</t>
  </si>
  <si>
    <t>Izvedbeni plan</t>
  </si>
  <si>
    <t>Ispis operativnog i izvedbenog plana.</t>
  </si>
  <si>
    <t>Broj sati:</t>
  </si>
  <si>
    <r>
      <t xml:space="preserve">Ako želite možete izmijeniti </t>
    </r>
    <r>
      <rPr>
        <b/>
        <sz val="11"/>
        <color theme="1"/>
        <rFont val="Calibri"/>
        <family val="2"/>
        <charset val="238"/>
        <scheme val="minor"/>
      </rPr>
      <t>Stavke godišnjeg plana</t>
    </r>
    <r>
      <rPr>
        <sz val="11"/>
        <color theme="1"/>
        <rFont val="Calibri"/>
        <family val="2"/>
        <charset val="238"/>
        <scheme val="minor"/>
      </rPr>
      <t xml:space="preserve"> te tako plan prilagoditi svojim potrebama. Ako za tim nema potrebe prijeđite na </t>
    </r>
    <r>
      <rPr>
        <b/>
        <sz val="11"/>
        <color theme="1"/>
        <rFont val="Calibri"/>
        <family val="2"/>
        <charset val="238"/>
        <scheme val="minor"/>
      </rPr>
      <t>Ispis operativnog i izvedbenog plana</t>
    </r>
    <r>
      <rPr>
        <sz val="11"/>
        <color theme="1"/>
        <rFont val="Calibri"/>
        <family val="2"/>
        <charset val="238"/>
        <scheme val="minor"/>
      </rPr>
      <t>.</t>
    </r>
  </si>
  <si>
    <r>
      <t xml:space="preserve">Satnica programskih jezika </t>
    </r>
    <r>
      <rPr>
        <b/>
        <sz val="11"/>
        <color theme="1"/>
        <rFont val="Calibri"/>
        <family val="2"/>
        <charset val="238"/>
        <scheme val="minor"/>
      </rPr>
      <t>mora</t>
    </r>
    <r>
      <rPr>
        <sz val="11"/>
        <color theme="1"/>
        <rFont val="Calibri"/>
        <family val="2"/>
        <charset val="238"/>
        <scheme val="minor"/>
      </rPr>
      <t xml:space="preserve"> biti ista. </t>
    </r>
  </si>
  <si>
    <t>Dodavanje redaka u postojeću tablicu.</t>
  </si>
  <si>
    <r>
      <t xml:space="preserve">Pokraj stavki programskih jezika u stupac </t>
    </r>
    <r>
      <rPr>
        <b/>
        <sz val="11"/>
        <color theme="1"/>
        <rFont val="Calibri"/>
        <family val="2"/>
        <charset val="238"/>
        <scheme val="minor"/>
      </rPr>
      <t>Jezik</t>
    </r>
    <r>
      <rPr>
        <sz val="11"/>
        <color theme="1"/>
        <rFont val="Calibri"/>
        <family val="2"/>
        <charset val="238"/>
        <scheme val="minor"/>
      </rPr>
      <t xml:space="preserve"> upišite o kojem  je programskom jeziku riječ. Ostale stavke (koje nisu programski jezik) nemaju popunjen ovaj stupac.</t>
    </r>
  </si>
  <si>
    <t>Stavke BASICA su uvijek na kraju popisa.</t>
  </si>
  <si>
    <r>
      <t xml:space="preserve">Nakon eventualnih izmjena tablicu sortirajte uzlazno prema stupcu </t>
    </r>
    <r>
      <rPr>
        <b/>
        <sz val="11"/>
        <color theme="1"/>
        <rFont val="Calibri"/>
        <family val="2"/>
        <charset val="238"/>
        <scheme val="minor"/>
      </rPr>
      <t>Pretraživanje</t>
    </r>
    <r>
      <rPr>
        <sz val="11"/>
        <color theme="1"/>
        <rFont val="Calibri"/>
        <family val="2"/>
        <charset val="238"/>
        <scheme val="minor"/>
      </rPr>
      <t>.</t>
    </r>
  </si>
  <si>
    <r>
      <t xml:space="preserve">Formulu u stupcu </t>
    </r>
    <r>
      <rPr>
        <b/>
        <sz val="11"/>
        <color theme="1"/>
        <rFont val="Calibri"/>
        <family val="2"/>
        <charset val="238"/>
        <scheme val="minor"/>
      </rPr>
      <t>Pretraživanje</t>
    </r>
    <r>
      <rPr>
        <sz val="11"/>
        <color theme="1"/>
        <rFont val="Calibri"/>
        <family val="2"/>
        <charset val="238"/>
        <scheme val="minor"/>
      </rPr>
      <t xml:space="preserve"> kopirajte povlačenjem ručice za kopiranje na novo dodane retke u tablici.</t>
    </r>
  </si>
  <si>
    <t>Programski jezik:</t>
  </si>
  <si>
    <t>Ponavljanje gradiva</t>
  </si>
  <si>
    <t>Prije ispisa prilagodite visinu redaka tablice!</t>
  </si>
  <si>
    <t>Napomene</t>
  </si>
  <si>
    <r>
      <t xml:space="preserve">Ako u tekućem mjesecu ima samo manje od prikazanih tjedana tada obrišite vrijednost </t>
    </r>
    <r>
      <rPr>
        <b/>
        <sz val="11"/>
        <color theme="1"/>
        <rFont val="Calibri"/>
        <family val="2"/>
        <charset val="238"/>
        <scheme val="minor"/>
      </rPr>
      <t>Broja sata</t>
    </r>
    <r>
      <rPr>
        <sz val="11"/>
        <color theme="1"/>
        <rFont val="Calibri"/>
        <family val="2"/>
        <charset val="238"/>
        <scheme val="minor"/>
      </rPr>
      <t>.</t>
    </r>
  </si>
  <si>
    <t>Mjesečni plan kopira se u plan za pano.</t>
  </si>
  <si>
    <t>Podatci iz operativnog plana kopiraju se u izvedbeni plan, mjesečni plan i plan za pano.</t>
  </si>
  <si>
    <t>0. Ponavljanje gradiva</t>
  </si>
  <si>
    <r>
      <t xml:space="preserve">Ponavljanje gradiva
</t>
    </r>
    <r>
      <rPr>
        <sz val="10"/>
        <color theme="1"/>
        <rFont val="Arial"/>
        <family val="2"/>
        <charset val="238"/>
      </rPr>
      <t>Jezik računala. Spremnici i datoteke. Bojanje. Obrada teksta u Wordu. Internet i elektronička pošta.</t>
    </r>
  </si>
  <si>
    <t>1. Osnove informatike</t>
  </si>
  <si>
    <r>
      <t xml:space="preserve">1.1. Vrste datoteka, dokumenti
</t>
    </r>
    <r>
      <rPr>
        <sz val="10"/>
        <color theme="1"/>
        <rFont val="Arial"/>
        <family val="2"/>
        <charset val="238"/>
      </rPr>
      <t>Koje vrste datoteka postoje? Programske datoteke. Znakovne datoteke. Datoteke dokumenata. Čemu služi nastavak (proširenje) naziva datoteke? Sažimanje (komprimiranje). Izdvajanje. Pogledi na datoteke. Traženje datoteka.</t>
    </r>
  </si>
  <si>
    <t>Objasniti u kojem se obliku svi sadržaji trajno čuvaju u računalu.</t>
  </si>
  <si>
    <t>Programske datoteke, znakovne datoteke, datoteke dokumenata.</t>
  </si>
  <si>
    <r>
      <t xml:space="preserve">1.2. Prikaz slika na monitoru i pisaču
</t>
    </r>
    <r>
      <rPr>
        <sz val="10"/>
        <color theme="1"/>
        <rFont val="Arial"/>
        <family val="2"/>
        <charset val="238"/>
      </rPr>
      <t>Kako monitori prikazuju sliku? O čemu ovisi kvaliteta slike? Crno,bijela slika. Raster. Slika u boji. Dubina boje. Razlučivost. Kako postaviti razlučivost zaslona i dubinu boje? Koji je kapacitet slike? Ispis slike na pisaču.</t>
    </r>
  </si>
  <si>
    <t>Izraditi jednostavni crtež u bilježnici na rasteru malih dimenzija; na rasteru manjih dimenzija pokušati što točnije prikazati pravocrtnu spojnicu dvaju piksela.</t>
  </si>
  <si>
    <t>Raster, piknja, piksel.</t>
  </si>
  <si>
    <t>2. (A) Logo</t>
  </si>
  <si>
    <r>
      <t xml:space="preserve">2.1. (A) Crtanje kocke i kvadra
</t>
    </r>
    <r>
      <rPr>
        <sz val="10"/>
        <color rgb="FF231F20"/>
        <rFont val="Arial"/>
        <family val="2"/>
        <charset val="238"/>
      </rPr>
      <t>Dvodimenzionalno crtanje. Trodimenzionalno crtanje.</t>
    </r>
  </si>
  <si>
    <t>Crtati prikaze kocke i kvadra.</t>
  </si>
  <si>
    <t>Naredbe za trodimenzionalno crtanje, crtanje kocke, rotacija kocke.</t>
  </si>
  <si>
    <r>
      <t xml:space="preserve">Trodimenzionalno crtanje
</t>
    </r>
    <r>
      <rPr>
        <sz val="10"/>
        <color theme="1"/>
        <rFont val="Arial"/>
        <family val="2"/>
        <charset val="238"/>
      </rPr>
      <t>Primjeri</t>
    </r>
  </si>
  <si>
    <r>
      <t xml:space="preserve">2.2. (A) Višestruke kornjače
</t>
    </r>
    <r>
      <rPr>
        <sz val="10"/>
        <color theme="1"/>
        <rFont val="Arial"/>
        <family val="2"/>
        <charset val="238"/>
      </rPr>
      <t>Kako crtati višestrukim kornjačama? Možemo li ubrzati crtanje? FOREACH petlja.</t>
    </r>
  </si>
  <si>
    <t>Izraditi crtež s pomoću više kornjača.</t>
  </si>
  <si>
    <t>Naredbe za rad s više kornjača.</t>
  </si>
  <si>
    <r>
      <t xml:space="preserve">2.3. (A) Tipovi podataka: numerički, znakovni, liste
</t>
    </r>
    <r>
      <rPr>
        <sz val="10"/>
        <color rgb="FF231F20"/>
        <rFont val="Arial"/>
        <family val="2"/>
        <charset val="238"/>
      </rPr>
      <t>Različiti tipovi podataka. Pridruživanje vrijednosti. Naredbe za rad s brojčanim tipom podataka. Riječi i liste.</t>
    </r>
  </si>
  <si>
    <t>Preoblikovati znakovne nizove programom.</t>
  </si>
  <si>
    <t>Numerički tip, znakovni tip, liste.</t>
  </si>
  <si>
    <r>
      <t xml:space="preserve">2.4. (A) Algoritmi koji rabe različite tipove podataka
</t>
    </r>
    <r>
      <rPr>
        <sz val="10"/>
        <color rgb="FF231F20"/>
        <rFont val="Arial"/>
        <family val="2"/>
        <charset val="238"/>
      </rPr>
      <t>Algoritam i dijagram tijeka. Petlja FOR. Naredba RANDOM.</t>
    </r>
  </si>
  <si>
    <t>Raščlaniti problem na manje dijelove i rješavati ga korak po korak.</t>
  </si>
  <si>
    <t>Pisanje algoritma, prevođenje algoritma u program.</t>
  </si>
  <si>
    <t>Umetnuti u tekst tablicu zadanog broja redova i stupaca te podesiti njihove veličine; unijeti podatke u tablicu.</t>
  </si>
  <si>
    <t>Elementi tablice (stupac, redak, ćelija), namještanje visine retka i širine stupca, spajanje i razdvajanje ćelija.</t>
  </si>
  <si>
    <t>Umetnuti u tekst tablicu zadanog broja redova i stupaca, prilagoditi njihove veličine, unijeti podatke u tablicu te joj po potrebi mijenjati položaj; podatke razvrstati abecednim redom; tablicu ukrasiti dodavanjem obruba zadane debljine, vrste i boje linije.</t>
  </si>
  <si>
    <t>Položaj tablice u tekstu, okviri tablica (debljine i vrste crta, odabir sjenčanja), razvrstavanje podataka u tablici (rastućim ili padajućim redoslijedom).</t>
  </si>
  <si>
    <t>Nacrtati zadane (osnovne) objekte, obraditi ih linijama različitih boja i debljina te ih naredbom za grupiranje spojiti u jednu cjelinu.</t>
  </si>
  <si>
    <t>Traka za crtanje, crtanje osnovnih likova, grupiranje objekata.</t>
  </si>
  <si>
    <r>
      <t xml:space="preserve">Ponavljanje gradiva
</t>
    </r>
    <r>
      <rPr>
        <sz val="10"/>
        <color theme="1"/>
        <rFont val="Arial"/>
        <family val="2"/>
        <charset val="238"/>
      </rPr>
      <t>Pisana provjera</t>
    </r>
  </si>
  <si>
    <r>
      <t xml:space="preserve">Ponavljanje gradiva
</t>
    </r>
    <r>
      <rPr>
        <sz val="10"/>
        <color theme="1"/>
        <rFont val="Arial"/>
        <family val="2"/>
        <charset val="238"/>
      </rPr>
      <t>Izrada i predstavljanje plakata i referata. Praktični radovi učenika.</t>
    </r>
  </si>
  <si>
    <t>Objasniti svrhu i potrebu povezivanja računala i pristupiti podatcima na drugome računalu.</t>
  </si>
  <si>
    <t>Lokalna mreža, načini povezivanja.</t>
  </si>
  <si>
    <t>Svojim riječima objasniti paketni prijenos.</t>
  </si>
  <si>
    <t>Poruke, paketi podataka, norme za prijenos (protokoli).</t>
  </si>
  <si>
    <t>Pretvarati Web sadržaje u druge oblike.</t>
  </si>
  <si>
    <t>Opasnost od virusa, spremanje Web stranice na disk, izdvajanje dijelova stranice.</t>
  </si>
  <si>
    <r>
      <t xml:space="preserve">Projekti
</t>
    </r>
    <r>
      <rPr>
        <sz val="10"/>
        <color theme="1"/>
        <rFont val="Arial"/>
        <family val="2"/>
        <charset val="238"/>
      </rPr>
      <t>Projekti.</t>
    </r>
  </si>
  <si>
    <t>Snimati zvuk i pohraniti snimku u zvučnu datoteku, prepoznati zvučnu datoteku.</t>
  </si>
  <si>
    <t>Mikrofon, program za snimanje zvuka, pohranjivanje zvučne snimke.</t>
  </si>
  <si>
    <t>Koristiti neki od programa za preslušavanje audiozapisa (media player).</t>
  </si>
  <si>
    <t>WAV, MP3, liste (playlist).</t>
  </si>
  <si>
    <t>Stvoriti manji videozapis Web kvalitete od nekoliko zasebnih videoisječaka snimljenih digitalnim fotoaparatom.</t>
  </si>
  <si>
    <t>Videozahvat (capture), montiranje kadrova, prijelazi (tranzicije).</t>
  </si>
  <si>
    <t>Prilagoditi trajanje videouratka.</t>
  </si>
  <si>
    <t>Vremenski niz, umetanje zvučnih datoteka.</t>
  </si>
  <si>
    <t>Umetati crteže u videodatoteku.Oblikovati i izgraditi jednostavniji videouradak.</t>
  </si>
  <si>
    <t>Ubacivanje slika; ubacivanje videoisječaka.Najava i odjava, kakvoća (vrsnoća) videodatoteke.</t>
  </si>
  <si>
    <t>Samostalni projekti učenika</t>
  </si>
  <si>
    <t>Ponavljanje gradiva
Pisana provjera znanja</t>
  </si>
  <si>
    <t>Prepoznati osnovno okruženje alata za izradu prezentacija.</t>
  </si>
  <si>
    <t>Traka sa izbornicima programa za izradu prezentacija, osnovne alatne trake.</t>
  </si>
  <si>
    <t>Kreirati jednostavnu prezentaciju.</t>
  </si>
  <si>
    <t>Kreiranje prezentacije, otvaranje i spremanje prezentacije.</t>
  </si>
  <si>
    <t>Uređivati tekst na slajdu.</t>
  </si>
  <si>
    <t>Oblikovanje i sjenčanje teksta, načini pogleda na slajdove.</t>
  </si>
  <si>
    <t>Postavljati sliku na slajd i pronalaziti odgovarajuće slike za vlastitu prezentaciju.</t>
  </si>
  <si>
    <t>Umetanje i oblikovanje ilustracije.</t>
  </si>
  <si>
    <t>Uređivati vlastite prezentacije i ispisivati prezentacije.Dodavati animacijske efekte elementima na slajdu i koristiti tu vještinu pri izradi vlastite prezentacije.</t>
  </si>
  <si>
    <t>Premještanje slajdova u pogledu obrisa, kopiranje i brisanje slajdova, ispis prezentacije.Korištenje gotovih animacijskih shema, oblikovanje animacije na osnovi ponuđenih efekata, efekti prijelaza slajdova.</t>
  </si>
  <si>
    <t>Ponavljanje</t>
  </si>
  <si>
    <t>Napisati program za uspoređivanje dva broja.</t>
  </si>
  <si>
    <t>Naredba za grananje, naredba za bezuvjetni skok.</t>
  </si>
  <si>
    <r>
      <t xml:space="preserve">Primjena naredbi grananja
</t>
    </r>
    <r>
      <rPr>
        <sz val="10"/>
        <color theme="1"/>
        <rFont val="Arial"/>
        <family val="2"/>
        <charset val="238"/>
      </rPr>
      <t>Primjeri</t>
    </r>
  </si>
  <si>
    <t>Sastaviti algoritam za ispis niza brojeva ili za zbrajanje niza brojeva.</t>
  </si>
  <si>
    <t>Algoritam petlje.</t>
  </si>
  <si>
    <t>Napisati program za ispis niza brojeva i program za zbroj niza brojeva.</t>
  </si>
  <si>
    <t>Naredba za petlju bez logičkog uvjeta.</t>
  </si>
  <si>
    <r>
      <t xml:space="preserve">Primjeri naredbi za petlju bez logičkog uvjeta
</t>
    </r>
    <r>
      <rPr>
        <sz val="10"/>
        <color rgb="FF231F20"/>
        <rFont val="Arial"/>
        <family val="2"/>
        <charset val="238"/>
      </rPr>
      <t>Primjeri</t>
    </r>
  </si>
  <si>
    <t>6.</t>
  </si>
  <si>
    <t>2. (B) BASIC</t>
  </si>
  <si>
    <r>
      <t xml:space="preserve">2.1. (B) Uporaba naredbi za grananje i bezuvjetni skok
</t>
    </r>
    <r>
      <rPr>
        <sz val="10"/>
        <color rgb="FF231F20"/>
        <rFont val="Arial"/>
        <family val="2"/>
        <charset val="238"/>
      </rPr>
      <t xml:space="preserve">Svakodnevni primjeri. IF…. THEN naredba. ELSE naredba. Bezuvjetni skok GOTO naredba. </t>
    </r>
  </si>
  <si>
    <r>
      <t xml:space="preserve">2.2. (B) Algoritmi s uporabom petlje
</t>
    </r>
    <r>
      <rPr>
        <sz val="10"/>
        <color theme="1"/>
        <rFont val="Arial"/>
        <family val="2"/>
        <charset val="238"/>
      </rPr>
      <t>Primjeri algoritama. Postavljanje uvjeta.</t>
    </r>
  </si>
  <si>
    <r>
      <t xml:space="preserve">2.3. (B) Uporaba naredbi za petlju bez logičkog uvjeta
</t>
    </r>
    <r>
      <rPr>
        <sz val="10"/>
        <color rgb="FF231F20"/>
        <rFont val="Arial"/>
        <family val="2"/>
        <charset val="238"/>
      </rPr>
      <t xml:space="preserve">Zašto ih zovemo petljama bez logičkog uvjeta. Kako se izvršava petlja FOR. STEP naredba.   </t>
    </r>
  </si>
  <si>
    <t>3. MS Word 2003 i 2007</t>
  </si>
  <si>
    <r>
      <t xml:space="preserve">3.1 Izrada i oblikovanje tablica, kretanje u njima
</t>
    </r>
    <r>
      <rPr>
        <sz val="10"/>
        <color theme="1"/>
        <rFont val="Arial"/>
        <family val="2"/>
        <charset val="238"/>
      </rPr>
      <t xml:space="preserve">Što je tablica. Kako napraviti tablicu? Samooblikovanje (oblikovanje) tablice. Crtanje tablice. Označavanje ćelija, redaka ili stupaca. Širina i visina stupaca i redaka. Raspodjela stupaca i redaka. Promjena veličine tablice. Podjela ćelija. Brisanje ćelija. </t>
    </r>
  </si>
  <si>
    <r>
      <t xml:space="preserve">3.2. Položaj i uokvirivanje tablice, razvrstavanje u tablici. 
</t>
    </r>
    <r>
      <rPr>
        <sz val="10"/>
        <color theme="1"/>
        <rFont val="Arial"/>
        <family val="2"/>
        <charset val="238"/>
      </rPr>
      <t xml:space="preserve">Položaj tablice. Položaj teksta u ćeliji. Smjer teksta u ćeliji. Okviri tablica (debljine i vrste crta). Postavljanje složenijih okvira i sjenčanja dijaloškim okvirom Obrubi i sjenčanje. Brisanje obruba i sjenčanja. Razvrstavanje podataka u tablici. </t>
    </r>
  </si>
  <si>
    <r>
      <t xml:space="preserve">3.3. Crtanje programom za obradu teksta.
</t>
    </r>
    <r>
      <rPr>
        <sz val="10"/>
        <color theme="1"/>
        <rFont val="Arial"/>
        <family val="2"/>
        <charset val="238"/>
      </rPr>
      <t xml:space="preserve">Alatna traka za crtanje. Samooblici. Linije, strjelice, pravokutnici, krugovi. Dodavanje sjene gotovim likovima. 3D vrsta. Redoslijed likova. Grupiranje objekata (likova). Rotiraj ili zrcali. Dodavanje teksta. Tekstualni okvir. Prelamanje teksta. </t>
    </r>
  </si>
  <si>
    <t>4. Mreže i internet</t>
  </si>
  <si>
    <r>
      <t xml:space="preserve">4.1. Povezivanje računala
</t>
    </r>
    <r>
      <rPr>
        <sz val="10"/>
        <color theme="1"/>
        <rFont val="Arial"/>
        <family val="2"/>
        <charset val="238"/>
      </rPr>
      <t>Računalna mreža (Network). Zašto računalna mreža? Koji su nedostatci mrežnog rada? Što čini računalnu komunikaciju? Vrste mreža. Kako ćemo pristupiti zajedničkim mapama na drugim računalima u lokalnoj mreži? Kako ćemo prikazati sva računala spojena na lokalnu mrežu?</t>
    </r>
  </si>
  <si>
    <r>
      <t xml:space="preserve">4.2. Paketni prijenos podataka mrežom
</t>
    </r>
    <r>
      <rPr>
        <sz val="10"/>
        <color theme="1"/>
        <rFont val="Arial"/>
        <family val="2"/>
        <charset val="238"/>
      </rPr>
      <t xml:space="preserve">Prijenos podataka. Adrese računala. </t>
    </r>
  </si>
  <si>
    <t>5. Multimedija</t>
  </si>
  <si>
    <r>
      <t xml:space="preserve">5.1. Snimanje audiozapisa
</t>
    </r>
    <r>
      <rPr>
        <sz val="10"/>
        <color theme="1"/>
        <rFont val="Arial"/>
        <family val="2"/>
        <charset val="238"/>
      </rPr>
      <t>Značenje osnovnih pojmova. Kako povezati zvučnu karticu i mikrofon? Snimanje i obrada zvuka.  Snimač zvuka: gdje se nalazi i kako ga pokrenuti? Kako započeti? Spremanje zvučne datoteke. Kako otvoriti postojeću ili započeti novu datoteku? Uređivanje zvučnog zapisa. Efekti.</t>
    </r>
  </si>
  <si>
    <r>
      <t xml:space="preserve">5.3. Montaža videozapisa
</t>
    </r>
    <r>
      <rPr>
        <sz val="10"/>
        <color theme="1"/>
        <rFont val="Arial"/>
        <family val="2"/>
        <charset val="238"/>
      </rPr>
      <t xml:space="preserve">Windows Movie Maker. Gdje se nalazi i kako ga pokrenuti? Izgled programa Windows Movie Maker.Umetanje videoisječaka. Slaganje isječaka na ploču scenarija. Reprodukcija. Postavljanje prijelaza (tranzicija). Spremanje i otvaranje projekta. </t>
    </r>
  </si>
  <si>
    <r>
      <t xml:space="preserve">5.4. Obrada videozapisa u vremenu
</t>
    </r>
    <r>
      <rPr>
        <sz val="10"/>
        <color theme="1"/>
        <rFont val="Arial"/>
        <family val="2"/>
        <charset val="238"/>
      </rPr>
      <t xml:space="preserve">Pogled na traku vremenskog niza kadrova. Obrada zvuka. Dodavanje govornog komentara. </t>
    </r>
  </si>
  <si>
    <r>
      <t xml:space="preserve">5.5. Umetanje datoteka u videozapis
</t>
    </r>
    <r>
      <rPr>
        <sz val="10"/>
        <color theme="1"/>
        <rFont val="Arial"/>
        <family val="2"/>
        <charset val="238"/>
      </rPr>
      <t xml:space="preserve">Umetanje slika. Umetanje videoefekata. 
</t>
    </r>
    <r>
      <rPr>
        <b/>
        <sz val="10"/>
        <color theme="1"/>
        <rFont val="Arial"/>
        <family val="2"/>
        <charset val="238"/>
      </rPr>
      <t xml:space="preserve">5.6. Završna obrada i pohrana videouratka.
</t>
    </r>
    <r>
      <rPr>
        <sz val="10"/>
        <color theme="1"/>
        <rFont val="Arial"/>
        <family val="2"/>
        <charset val="238"/>
      </rPr>
      <t>Najava i odjava. Spremanje (pohrana) videouratka.</t>
    </r>
  </si>
  <si>
    <t>6. MS PowerPoint2003 i 2007</t>
  </si>
  <si>
    <r>
      <t xml:space="preserve">6.1. Upoznavanje alata za izradu prezentacija
</t>
    </r>
    <r>
      <rPr>
        <sz val="10"/>
        <color theme="1"/>
        <rFont val="Arial"/>
        <family val="2"/>
        <charset val="238"/>
      </rPr>
      <t xml:space="preserve">Prednosti izrade prezentacija na računalu. Svijet prezentacija. Gdje ga možemo pronaći i kako ga pokrenuti? Što ako ne vidimo potrebne alatne trake? </t>
    </r>
  </si>
  <si>
    <r>
      <t xml:space="preserve">6.2. Oblikovanje prezentacije
</t>
    </r>
    <r>
      <rPr>
        <sz val="10"/>
        <color theme="1"/>
        <rFont val="Arial"/>
        <family val="2"/>
        <charset val="238"/>
      </rPr>
      <t xml:space="preserve">Napravimo prvu prezentaciju. Spremanje prezentacije. Novi slajd. Izgled slajda. Dizajn slajda. Kako označiti slajdove. Otvaranje postojeće prezentacije. </t>
    </r>
  </si>
  <si>
    <r>
      <t xml:space="preserve">6.3. Oblikovanje teksta na slajdovima
</t>
    </r>
    <r>
      <rPr>
        <sz val="10"/>
        <color theme="1"/>
        <rFont val="Arial"/>
        <family val="2"/>
        <charset val="238"/>
      </rPr>
      <t xml:space="preserve">Kako ćemo oblikovati tekst? Osnovna pravila izrade prezentacija. Pogledi na slajdove. </t>
    </r>
  </si>
  <si>
    <r>
      <t xml:space="preserve">6.4. Umetanje ilustracija
</t>
    </r>
    <r>
      <rPr>
        <sz val="10"/>
        <color rgb="FF231F20"/>
        <rFont val="Arial"/>
        <family val="2"/>
        <charset val="238"/>
      </rPr>
      <t xml:space="preserve">Primjena izgleda slajda. Umetanje ilustracija na slajd. Obrada (uređivanje) slike. Dodatna obrada slika. </t>
    </r>
  </si>
  <si>
    <r>
      <t xml:space="preserve">6.5. Uređivanje prezentacije
</t>
    </r>
    <r>
      <rPr>
        <sz val="10"/>
        <color theme="1"/>
        <rFont val="Arial"/>
        <family val="2"/>
        <charset val="238"/>
      </rPr>
      <t xml:space="preserve">Kopiranje, premještanje i brisanje slajdova. Ispis prezentacije.
</t>
    </r>
    <r>
      <rPr>
        <b/>
        <sz val="10"/>
        <color theme="1"/>
        <rFont val="Arial"/>
        <family val="2"/>
        <charset val="238"/>
      </rPr>
      <t xml:space="preserve">6.6. Animacijski učinci
</t>
    </r>
    <r>
      <rPr>
        <sz val="10"/>
        <color theme="1"/>
        <rFont val="Arial"/>
        <family val="2"/>
        <charset val="238"/>
      </rPr>
      <t>Što se sve može animirati? Kako primijeniti animaciju. Prilagođena animacija.</t>
    </r>
    <r>
      <rPr>
        <b/>
        <sz val="10"/>
        <color theme="1"/>
        <rFont val="Arial"/>
        <family val="2"/>
        <charset val="238"/>
      </rPr>
      <t xml:space="preserve"> </t>
    </r>
  </si>
  <si>
    <r>
      <t xml:space="preserve">4.3. Sustavno prikupljanje sadržaja s Weba
</t>
    </r>
    <r>
      <rPr>
        <sz val="10"/>
        <color theme="1"/>
        <rFont val="Arial"/>
        <family val="2"/>
        <charset val="238"/>
      </rPr>
      <t xml:space="preserve">Kakav je Internet medij. Kako se zaštititi? Praktični savjeti. Preuzimanje sadržaja s weba. </t>
    </r>
  </si>
  <si>
    <r>
      <t xml:space="preserve">5.2. Oblikovanje zvučnog zapisa
</t>
    </r>
    <r>
      <rPr>
        <sz val="10"/>
        <color rgb="FF231F20"/>
        <rFont val="Arial"/>
        <family val="2"/>
        <charset val="238"/>
      </rPr>
      <t xml:space="preserve">Obrada audiozapisa. Kako koristiti program Audacity? Snimanje zvučnog zapisa. Spremanje zvučnog zapisa. Uređivanje zvučnog zapisa. Efekti. Pretvaranje zapisa. Stvaranje liste. </t>
    </r>
  </si>
  <si>
    <t>OŠ Vladimira Nazora Daruvar</t>
  </si>
  <si>
    <t>Alenka Njegovac</t>
  </si>
</sst>
</file>

<file path=xl/styles.xml><?xml version="1.0" encoding="utf-8"?>
<styleSheet xmlns="http://schemas.openxmlformats.org/spreadsheetml/2006/main">
  <numFmts count="1">
    <numFmt numFmtId="44" formatCode="_-* #,##0.00\ &quot;kn&quot;_-;\-* #,##0.00\ &quot;kn&quot;_-;_-* &quot;-&quot;??\ &quot;kn&quot;_-;_-@_-"/>
  </numFmts>
  <fonts count="14">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b/>
      <sz val="11"/>
      <color theme="1"/>
      <name val="Calibri"/>
      <family val="2"/>
      <charset val="238"/>
    </font>
    <font>
      <sz val="11"/>
      <color theme="1"/>
      <name val="Calibri"/>
      <family val="2"/>
      <charset val="238"/>
    </font>
    <font>
      <b/>
      <sz val="14"/>
      <color theme="1"/>
      <name val="Calibri"/>
      <family val="2"/>
      <charset val="238"/>
      <scheme val="minor"/>
    </font>
    <font>
      <sz val="14"/>
      <color theme="1"/>
      <name val="Calibri"/>
      <family val="2"/>
      <charset val="238"/>
      <scheme val="minor"/>
    </font>
    <font>
      <u/>
      <sz val="14"/>
      <color theme="1"/>
      <name val="Calibri"/>
      <family val="2"/>
      <charset val="238"/>
      <scheme val="minor"/>
    </font>
    <font>
      <u/>
      <sz val="11"/>
      <color theme="1"/>
      <name val="Calibri"/>
      <family val="2"/>
      <charset val="238"/>
      <scheme val="minor"/>
    </font>
    <font>
      <b/>
      <sz val="16"/>
      <color theme="1"/>
      <name val="Calibri"/>
      <family val="2"/>
      <charset val="238"/>
      <scheme val="minor"/>
    </font>
    <font>
      <b/>
      <sz val="10"/>
      <color theme="1"/>
      <name val="Arial"/>
      <family val="2"/>
      <charset val="238"/>
    </font>
    <font>
      <sz val="10"/>
      <color theme="1"/>
      <name val="Arial"/>
      <family val="2"/>
      <charset val="238"/>
    </font>
    <font>
      <b/>
      <sz val="10"/>
      <color rgb="FF231F20"/>
      <name val="Arial"/>
      <family val="2"/>
      <charset val="238"/>
    </font>
    <font>
      <sz val="10"/>
      <color rgb="FF231F20"/>
      <name val="Arial"/>
      <family val="2"/>
      <charset val="238"/>
    </font>
  </fonts>
  <fills count="5">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3">
    <xf numFmtId="0" fontId="0" fillId="0" borderId="0"/>
    <xf numFmtId="0" fontId="2" fillId="0" borderId="1">
      <alignment vertical="center" wrapText="1"/>
    </xf>
    <xf numFmtId="44" fontId="2" fillId="0" borderId="0" applyFont="0" applyFill="0" applyBorder="0" applyAlignment="0" applyProtection="0"/>
  </cellStyleXfs>
  <cellXfs count="90">
    <xf numFmtId="0" fontId="0" fillId="0" borderId="0" xfId="0"/>
    <xf numFmtId="0" fontId="1" fillId="0" borderId="0" xfId="0" applyFont="1"/>
    <xf numFmtId="0" fontId="0" fillId="0" borderId="0" xfId="0" applyNumberFormat="1"/>
    <xf numFmtId="0" fontId="0" fillId="0" borderId="1" xfId="0" applyBorder="1"/>
    <xf numFmtId="0" fontId="5" fillId="0" borderId="0" xfId="0" applyFont="1"/>
    <xf numFmtId="0" fontId="6" fillId="0" borderId="0" xfId="0" applyFont="1"/>
    <xf numFmtId="0" fontId="7" fillId="0" borderId="3" xfId="0" applyFont="1" applyBorder="1"/>
    <xf numFmtId="0" fontId="8" fillId="0" borderId="3" xfId="0" applyFont="1" applyBorder="1"/>
    <xf numFmtId="0" fontId="3"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5" fillId="0" borderId="0" xfId="0" applyFont="1" applyProtection="1">
      <protection locked="0"/>
    </xf>
    <xf numFmtId="0" fontId="0" fillId="0" borderId="1" xfId="0" applyNumberFormat="1" applyFont="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0" fontId="0" fillId="0" borderId="0" xfId="0" applyFont="1"/>
    <xf numFmtId="0" fontId="0" fillId="0" borderId="5" xfId="0" applyBorder="1"/>
    <xf numFmtId="0" fontId="1" fillId="0" borderId="2" xfId="0" applyNumberFormat="1" applyFont="1" applyBorder="1" applyAlignment="1">
      <alignment horizontal="center" vertical="center" wrapText="1"/>
    </xf>
    <xf numFmtId="0" fontId="0" fillId="0" borderId="2" xfId="0" applyNumberFormat="1" applyFont="1" applyBorder="1" applyAlignment="1">
      <alignment horizontal="left" vertical="center" wrapText="1"/>
    </xf>
    <xf numFmtId="0" fontId="0" fillId="0" borderId="6" xfId="0" applyNumberFormat="1" applyFont="1" applyBorder="1" applyAlignment="1">
      <alignment horizontal="left" vertical="center" wrapText="1"/>
    </xf>
    <xf numFmtId="0" fontId="9" fillId="0" borderId="0" xfId="0" applyFont="1"/>
    <xf numFmtId="0" fontId="1" fillId="0" borderId="0"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0" fillId="0" borderId="5" xfId="0" applyNumberFormat="1" applyFont="1" applyBorder="1" applyAlignment="1">
      <alignment horizontal="left" vertical="center" wrapText="1"/>
    </xf>
    <xf numFmtId="0" fontId="1" fillId="0" borderId="3" xfId="0" applyNumberFormat="1" applyFont="1" applyBorder="1" applyAlignment="1">
      <alignment horizontal="center" vertical="center" wrapText="1"/>
    </xf>
    <xf numFmtId="0" fontId="0" fillId="0" borderId="3" xfId="0" applyNumberFormat="1" applyFont="1" applyBorder="1" applyAlignment="1">
      <alignment horizontal="left" vertical="center" wrapText="1"/>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1" xfId="2" applyNumberFormat="1" applyFont="1" applyBorder="1" applyAlignment="1" applyProtection="1">
      <alignment horizontal="center" vertical="center" wrapText="1"/>
    </xf>
    <xf numFmtId="49" fontId="4" fillId="0" borderId="2" xfId="2" applyNumberFormat="1" applyFont="1" applyBorder="1" applyAlignment="1" applyProtection="1">
      <alignment horizontal="center" vertical="center" wrapText="1"/>
    </xf>
    <xf numFmtId="49" fontId="4" fillId="0" borderId="5" xfId="2" applyNumberFormat="1" applyFont="1" applyBorder="1" applyAlignment="1" applyProtection="1">
      <alignment horizontal="center" vertical="center" wrapText="1"/>
    </xf>
    <xf numFmtId="49" fontId="0" fillId="0" borderId="0" xfId="0" applyNumberFormat="1"/>
    <xf numFmtId="49" fontId="4" fillId="0" borderId="3" xfId="2" applyNumberFormat="1" applyFont="1" applyBorder="1" applyAlignment="1" applyProtection="1">
      <alignment horizontal="center" vertical="center" wrapText="1"/>
    </xf>
    <xf numFmtId="49" fontId="4" fillId="0" borderId="6"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0" fillId="0" borderId="0" xfId="0" applyBorder="1"/>
    <xf numFmtId="0" fontId="5" fillId="0" borderId="0" xfId="0" applyFont="1" applyBorder="1"/>
    <xf numFmtId="0" fontId="8" fillId="0" borderId="0" xfId="0" applyFont="1" applyBorder="1"/>
    <xf numFmtId="0" fontId="0" fillId="0" borderId="0" xfId="0" applyFill="1" applyBorder="1"/>
    <xf numFmtId="0" fontId="1" fillId="0" borderId="1" xfId="0" applyFont="1" applyBorder="1"/>
    <xf numFmtId="2" fontId="0" fillId="0" borderId="1" xfId="0" applyNumberFormat="1" applyBorder="1"/>
    <xf numFmtId="0" fontId="0" fillId="0" borderId="0" xfId="0" applyAlignment="1">
      <alignment vertical="center"/>
    </xf>
    <xf numFmtId="0" fontId="3" fillId="0" borderId="2" xfId="0" applyNumberFormat="1" applyFont="1" applyBorder="1" applyAlignment="1" applyProtection="1">
      <alignment horizontal="center" vertical="center" wrapText="1"/>
      <protection locked="0"/>
    </xf>
    <xf numFmtId="0" fontId="0" fillId="0" borderId="0" xfId="0" applyAlignment="1">
      <alignment horizontal="left" vertical="center"/>
    </xf>
    <xf numFmtId="0" fontId="1" fillId="0" borderId="7" xfId="0" applyNumberFormat="1" applyFont="1" applyFill="1" applyBorder="1" applyAlignment="1" applyProtection="1">
      <alignment horizontal="center" vertical="center"/>
      <protection locked="0"/>
    </xf>
    <xf numFmtId="0" fontId="1" fillId="0" borderId="4" xfId="0" applyNumberFormat="1" applyFont="1" applyFill="1" applyBorder="1" applyAlignment="1" applyProtection="1">
      <alignment horizontal="center" vertical="center"/>
      <protection locked="0"/>
    </xf>
    <xf numFmtId="0" fontId="0" fillId="0" borderId="0" xfId="0" applyProtection="1">
      <protection locked="0"/>
    </xf>
    <xf numFmtId="0" fontId="3" fillId="0" borderId="1" xfId="0" applyNumberFormat="1" applyFont="1" applyFill="1" applyBorder="1" applyAlignment="1" applyProtection="1">
      <alignment horizontal="center" vertical="center" wrapText="1"/>
    </xf>
    <xf numFmtId="0" fontId="1" fillId="0" borderId="1" xfId="0" applyNumberFormat="1" applyFont="1" applyBorder="1" applyAlignment="1" applyProtection="1">
      <alignment horizontal="center" vertical="center"/>
    </xf>
    <xf numFmtId="0" fontId="0" fillId="0" borderId="1" xfId="0" applyNumberFormat="1" applyBorder="1" applyProtection="1"/>
    <xf numFmtId="0" fontId="1" fillId="0" borderId="5" xfId="0" applyNumberFormat="1" applyFont="1" applyBorder="1" applyAlignment="1" applyProtection="1">
      <alignment horizontal="center" vertical="center"/>
    </xf>
    <xf numFmtId="0" fontId="0" fillId="0" borderId="5" xfId="0" applyNumberFormat="1" applyBorder="1" applyProtection="1"/>
    <xf numFmtId="0" fontId="0" fillId="0" borderId="0" xfId="0" applyProtection="1"/>
    <xf numFmtId="0" fontId="0" fillId="0" borderId="0" xfId="0" applyBorder="1" applyProtection="1"/>
    <xf numFmtId="0" fontId="1" fillId="0" borderId="3" xfId="0" applyNumberFormat="1" applyFont="1" applyBorder="1" applyAlignment="1" applyProtection="1">
      <alignment horizontal="center" vertical="center"/>
    </xf>
    <xf numFmtId="0" fontId="0" fillId="0" borderId="3" xfId="0" applyNumberFormat="1" applyBorder="1" applyProtection="1"/>
    <xf numFmtId="0" fontId="0" fillId="0" borderId="0" xfId="0" applyNumberFormat="1" applyProtection="1"/>
    <xf numFmtId="49" fontId="0" fillId="0" borderId="1" xfId="0" applyNumberFormat="1" applyFill="1" applyBorder="1" applyAlignment="1">
      <alignment horizontal="center" vertical="center"/>
    </xf>
    <xf numFmtId="0" fontId="1" fillId="0" borderId="0" xfId="0" applyNumberFormat="1" applyFont="1" applyFill="1" applyAlignment="1" applyProtection="1">
      <alignment horizontal="center" vertical="center"/>
      <protection locked="0"/>
    </xf>
    <xf numFmtId="0" fontId="0" fillId="0" borderId="0" xfId="0" applyFill="1" applyAlignment="1">
      <alignment vertical="center"/>
    </xf>
    <xf numFmtId="49" fontId="0" fillId="0" borderId="0" xfId="0" applyNumberFormat="1" applyFill="1" applyAlignment="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xf numFmtId="49" fontId="4" fillId="4" borderId="1" xfId="2" applyNumberFormat="1" applyFont="1" applyFill="1" applyBorder="1" applyAlignment="1" applyProtection="1">
      <alignment horizontal="center" vertical="center" wrapText="1"/>
      <protection locked="0"/>
    </xf>
    <xf numFmtId="0" fontId="5" fillId="0" borderId="0" xfId="0" applyFont="1" applyProtection="1"/>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0" borderId="1" xfId="0" applyFont="1" applyBorder="1" applyAlignment="1">
      <alignment vertical="center" wrapText="1"/>
    </xf>
    <xf numFmtId="0" fontId="10" fillId="0" borderId="2" xfId="0" applyFont="1" applyBorder="1" applyAlignment="1">
      <alignment horizontal="center" vertical="center" wrapText="1"/>
    </xf>
    <xf numFmtId="0" fontId="12" fillId="0" borderId="2" xfId="0" applyFont="1" applyBorder="1" applyAlignment="1">
      <alignment horizontal="left" vertical="center" wrapText="1"/>
    </xf>
    <xf numFmtId="0" fontId="11" fillId="0" borderId="2" xfId="0" applyFont="1" applyBorder="1" applyAlignment="1">
      <alignment horizontal="left" vertical="center" wrapText="1"/>
    </xf>
    <xf numFmtId="0" fontId="12" fillId="0" borderId="1" xfId="0" applyFont="1" applyBorder="1" applyAlignment="1">
      <alignment horizontal="left" vertical="center"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cellXfs>
  <cellStyles count="3">
    <cellStyle name="Obično" xfId="0" builtinId="0"/>
    <cellStyle name="Stil 1" xfId="1"/>
    <cellStyle name="Valuta" xfId="2" builtinId="4"/>
  </cellStyles>
  <dxfs count="38">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border>
    </dxf>
    <dxf>
      <border>
        <left style="thin">
          <color auto="1"/>
        </left>
        <right style="thin">
          <color auto="1"/>
        </right>
        <top style="thin">
          <color auto="1"/>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border>
        <left style="thin">
          <color auto="1"/>
        </left>
        <right style="thin">
          <color auto="1"/>
        </right>
        <top/>
        <bottom/>
      </border>
    </dxf>
    <dxf>
      <border>
        <left style="thin">
          <color auto="1"/>
        </left>
        <right style="thin">
          <color auto="1"/>
        </right>
        <top style="thin">
          <color auto="1"/>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border>
        <left style="thin">
          <color auto="1"/>
        </left>
        <right style="thin">
          <color auto="1"/>
        </right>
        <top style="thin">
          <color auto="1"/>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border>
        <left style="thin">
          <color auto="1"/>
        </left>
        <right style="thin">
          <color auto="1"/>
        </right>
        <top style="thin">
          <color auto="1"/>
        </top>
        <bottom/>
        <vertical/>
        <horizontal/>
      </border>
    </dxf>
    <dxf>
      <border>
        <left style="thin">
          <color auto="1"/>
        </left>
        <right style="thin">
          <color auto="1"/>
        </right>
        <top style="thin">
          <color auto="1"/>
        </top>
        <bottom/>
        <vertical/>
        <horizontal/>
      </border>
    </dxf>
    <dxf>
      <border>
        <left style="thin">
          <color auto="1"/>
        </left>
        <right style="thin">
          <color auto="1"/>
        </right>
        <top style="thin">
          <color auto="1"/>
        </top>
        <bottom/>
        <vertical/>
        <horizontal/>
      </border>
    </dxf>
    <dxf>
      <border>
        <left style="thin">
          <color auto="1"/>
        </left>
        <right style="thin">
          <color auto="1"/>
        </right>
        <top/>
        <bottom/>
        <vertical/>
        <horizontal/>
      </border>
    </dxf>
    <dxf>
      <border>
        <left style="thin">
          <color auto="1"/>
        </left>
        <right style="thin">
          <color auto="1"/>
        </right>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border>
        <top/>
        <vertical/>
        <horizontal/>
      </border>
    </dxf>
    <dxf>
      <border>
        <top/>
        <vertical/>
        <horizontal/>
      </border>
    </dxf>
    <dxf>
      <border>
        <top/>
        <vertical/>
        <horizontal/>
      </border>
    </dxf>
  </dxfs>
  <tableStyles count="0" defaultTableStyle="TableStyleMedium9" defaultPivotStyle="PivotStyleLight16"/>
  <colors>
    <mruColors>
      <color rgb="FFFFFF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770477</xdr:colOff>
      <xdr:row>0</xdr:row>
      <xdr:rowOff>0</xdr:rowOff>
    </xdr:from>
    <xdr:ext cx="4433650" cy="937629"/>
    <xdr:sp macro="" textlink="">
      <xdr:nvSpPr>
        <xdr:cNvPr id="2" name="Pravokutnik 1"/>
        <xdr:cNvSpPr/>
      </xdr:nvSpPr>
      <xdr:spPr>
        <a:xfrm>
          <a:off x="5104352" y="0"/>
          <a:ext cx="4433650"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hr-HR"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Moj portal 6</a:t>
          </a:r>
        </a:p>
      </xdr:txBody>
    </xdr:sp>
    <xdr:clientData/>
  </xdr:one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B37"/>
  <sheetViews>
    <sheetView workbookViewId="0"/>
  </sheetViews>
  <sheetFormatPr defaultRowHeight="15"/>
  <sheetData>
    <row r="1" spans="1:2">
      <c r="A1" t="s">
        <v>73</v>
      </c>
    </row>
    <row r="3" spans="1:2">
      <c r="A3" t="s">
        <v>72</v>
      </c>
    </row>
    <row r="5" spans="1:2">
      <c r="A5" s="1" t="s">
        <v>39</v>
      </c>
    </row>
    <row r="6" spans="1:2">
      <c r="A6" s="1"/>
      <c r="B6" t="s">
        <v>78</v>
      </c>
    </row>
    <row r="7" spans="1:2">
      <c r="A7" s="1"/>
    </row>
    <row r="8" spans="1:2">
      <c r="A8" s="1"/>
      <c r="B8" s="1" t="s">
        <v>51</v>
      </c>
    </row>
    <row r="9" spans="1:2">
      <c r="A9" s="1"/>
      <c r="B9" s="17" t="s">
        <v>52</v>
      </c>
    </row>
    <row r="10" spans="1:2">
      <c r="A10" s="1"/>
      <c r="B10" t="s">
        <v>81</v>
      </c>
    </row>
    <row r="11" spans="1:2">
      <c r="A11" s="1"/>
      <c r="B11" t="s">
        <v>79</v>
      </c>
    </row>
    <row r="12" spans="1:2">
      <c r="A12" s="1"/>
      <c r="B12" t="s">
        <v>82</v>
      </c>
    </row>
    <row r="13" spans="1:2">
      <c r="A13" s="1"/>
      <c r="B13" t="s">
        <v>83</v>
      </c>
    </row>
    <row r="14" spans="1:2">
      <c r="A14" s="1"/>
    </row>
    <row r="15" spans="1:2">
      <c r="A15" s="1"/>
      <c r="B15" s="1" t="s">
        <v>80</v>
      </c>
    </row>
    <row r="16" spans="1:2">
      <c r="A16" s="1"/>
      <c r="B16" t="s">
        <v>53</v>
      </c>
    </row>
    <row r="17" spans="1:2">
      <c r="A17" s="1"/>
      <c r="B17" t="s">
        <v>84</v>
      </c>
    </row>
    <row r="18" spans="1:2">
      <c r="A18" s="1"/>
      <c r="B18" t="s">
        <v>83</v>
      </c>
    </row>
    <row r="20" spans="1:2">
      <c r="A20" s="1" t="s">
        <v>76</v>
      </c>
    </row>
    <row r="21" spans="1:2">
      <c r="B21" t="s">
        <v>40</v>
      </c>
    </row>
    <row r="22" spans="1:2">
      <c r="B22" t="s">
        <v>41</v>
      </c>
    </row>
    <row r="23" spans="1:2">
      <c r="B23" t="s">
        <v>42</v>
      </c>
    </row>
    <row r="24" spans="1:2">
      <c r="B24" t="s">
        <v>43</v>
      </c>
    </row>
    <row r="25" spans="1:2">
      <c r="B25" t="s">
        <v>91</v>
      </c>
    </row>
    <row r="27" spans="1:2">
      <c r="A27" s="1" t="s">
        <v>68</v>
      </c>
    </row>
    <row r="28" spans="1:2">
      <c r="B28" t="s">
        <v>69</v>
      </c>
    </row>
    <row r="29" spans="1:2">
      <c r="B29" t="s">
        <v>70</v>
      </c>
    </row>
    <row r="30" spans="1:2">
      <c r="B30" t="s">
        <v>89</v>
      </c>
    </row>
    <row r="31" spans="1:2">
      <c r="A31" s="17"/>
      <c r="B31" t="s">
        <v>71</v>
      </c>
    </row>
    <row r="33" spans="1:2">
      <c r="A33" s="1" t="s">
        <v>74</v>
      </c>
    </row>
    <row r="34" spans="1:2">
      <c r="B34" t="s">
        <v>90</v>
      </c>
    </row>
    <row r="36" spans="1:2">
      <c r="A36" s="1" t="s">
        <v>88</v>
      </c>
    </row>
    <row r="37" spans="1:2">
      <c r="B37" t="s">
        <v>87</v>
      </c>
    </row>
  </sheetData>
  <sheetProtection password="C536" sheet="1" objects="1" scenarios="1" selectLockedCell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M107"/>
  <sheetViews>
    <sheetView topLeftCell="A13" zoomScale="80" zoomScaleNormal="80" workbookViewId="0">
      <selection activeCell="D2" sqref="D2"/>
    </sheetView>
  </sheetViews>
  <sheetFormatPr defaultRowHeight="15"/>
  <cols>
    <col min="1" max="1" width="9.140625" style="61"/>
    <col min="2" max="2" width="24.28515625" style="43" customWidth="1"/>
    <col min="3" max="3" width="4.5703125" style="43" bestFit="1" customWidth="1"/>
    <col min="4" max="4" width="9.85546875" style="64" bestFit="1" customWidth="1"/>
    <col min="5" max="5" width="39.42578125" style="45" bestFit="1" customWidth="1"/>
    <col min="6" max="6" width="3.5703125" style="45" customWidth="1"/>
    <col min="7" max="7" width="3.5703125" style="45" bestFit="1" customWidth="1"/>
    <col min="8" max="8" width="2.42578125" style="45" bestFit="1" customWidth="1"/>
    <col min="9" max="9" width="29.85546875" style="45" customWidth="1"/>
    <col min="10" max="10" width="26" style="45" customWidth="1"/>
    <col min="11" max="11" width="22.140625" style="45" customWidth="1"/>
    <col min="12" max="12" width="11.28515625" style="65" bestFit="1" customWidth="1"/>
    <col min="13" max="13" width="12.5703125" hidden="1" customWidth="1"/>
  </cols>
  <sheetData>
    <row r="1" spans="1:13">
      <c r="A1" s="60" t="s">
        <v>46</v>
      </c>
      <c r="B1" s="16" t="s">
        <v>0</v>
      </c>
      <c r="C1" s="16" t="s">
        <v>1</v>
      </c>
      <c r="D1" s="63" t="s">
        <v>2</v>
      </c>
      <c r="E1" s="16" t="s">
        <v>3</v>
      </c>
      <c r="F1" s="44" t="s">
        <v>4</v>
      </c>
      <c r="G1" s="44" t="s">
        <v>5</v>
      </c>
      <c r="H1" s="44" t="s">
        <v>6</v>
      </c>
      <c r="I1" s="44" t="s">
        <v>7</v>
      </c>
      <c r="J1" s="44" t="s">
        <v>8</v>
      </c>
      <c r="K1" s="16" t="s">
        <v>9</v>
      </c>
      <c r="L1" s="15" t="s">
        <v>49</v>
      </c>
      <c r="M1" s="41" t="s">
        <v>50</v>
      </c>
    </row>
    <row r="2" spans="1:13" ht="62.25" customHeight="1">
      <c r="A2" s="46" t="s">
        <v>31</v>
      </c>
      <c r="B2" s="68" t="s">
        <v>92</v>
      </c>
      <c r="C2" s="68">
        <v>2</v>
      </c>
      <c r="D2" s="59">
        <v>1.2</v>
      </c>
      <c r="E2" s="69" t="s">
        <v>93</v>
      </c>
      <c r="F2" s="70">
        <v>1</v>
      </c>
      <c r="G2" s="70">
        <v>1</v>
      </c>
      <c r="H2" s="70">
        <v>2</v>
      </c>
      <c r="I2" s="70"/>
      <c r="J2" s="70"/>
      <c r="K2" s="70"/>
      <c r="L2" s="47"/>
      <c r="M2" s="42">
        <f t="shared" ref="M2:M41" si="0">VALUE(IF(OR(ISBLANK(L2),L2="(A) ,  Logo"),VALUE(D2),VALUE(D2)*100))</f>
        <v>1.2</v>
      </c>
    </row>
    <row r="3" spans="1:13" ht="99" customHeight="1">
      <c r="A3" s="46" t="s">
        <v>31</v>
      </c>
      <c r="B3" s="68" t="s">
        <v>94</v>
      </c>
      <c r="C3" s="68">
        <v>4</v>
      </c>
      <c r="D3" s="59">
        <v>3.4</v>
      </c>
      <c r="E3" s="69" t="s">
        <v>95</v>
      </c>
      <c r="F3" s="70">
        <v>1</v>
      </c>
      <c r="G3" s="70">
        <v>1</v>
      </c>
      <c r="H3" s="70">
        <v>2</v>
      </c>
      <c r="I3" s="70" t="s">
        <v>96</v>
      </c>
      <c r="J3" s="70" t="s">
        <v>97</v>
      </c>
      <c r="K3" s="70"/>
      <c r="L3" s="47"/>
      <c r="M3" s="42">
        <f t="shared" si="0"/>
        <v>3.4</v>
      </c>
    </row>
    <row r="4" spans="1:13" ht="87.75" customHeight="1">
      <c r="A4" s="46" t="s">
        <v>31</v>
      </c>
      <c r="B4" s="68" t="s">
        <v>94</v>
      </c>
      <c r="C4" s="68"/>
      <c r="D4" s="59">
        <v>5.6</v>
      </c>
      <c r="E4" s="69" t="s">
        <v>98</v>
      </c>
      <c r="F4" s="70">
        <v>1</v>
      </c>
      <c r="G4" s="70">
        <v>1</v>
      </c>
      <c r="H4" s="70">
        <v>2</v>
      </c>
      <c r="I4" s="70" t="s">
        <v>99</v>
      </c>
      <c r="J4" s="70" t="s">
        <v>100</v>
      </c>
      <c r="K4" s="70"/>
      <c r="L4" s="47"/>
      <c r="M4" s="42">
        <f t="shared" si="0"/>
        <v>5.6</v>
      </c>
    </row>
    <row r="5" spans="1:13" ht="42" customHeight="1">
      <c r="A5" s="46" t="s">
        <v>31</v>
      </c>
      <c r="B5" s="71" t="s">
        <v>101</v>
      </c>
      <c r="C5" s="71">
        <v>10</v>
      </c>
      <c r="D5" s="59">
        <v>7.8</v>
      </c>
      <c r="E5" s="72" t="s">
        <v>102</v>
      </c>
      <c r="F5" s="73">
        <v>1</v>
      </c>
      <c r="G5" s="73">
        <v>1</v>
      </c>
      <c r="H5" s="73">
        <v>2</v>
      </c>
      <c r="I5" s="73" t="s">
        <v>103</v>
      </c>
      <c r="J5" s="73" t="s">
        <v>104</v>
      </c>
      <c r="K5" s="73"/>
      <c r="L5" s="47" t="s">
        <v>44</v>
      </c>
      <c r="M5" s="42">
        <f t="shared" si="0"/>
        <v>7.8</v>
      </c>
    </row>
    <row r="6" spans="1:13" ht="30" customHeight="1">
      <c r="A6" s="46" t="s">
        <v>32</v>
      </c>
      <c r="B6" s="71" t="s">
        <v>101</v>
      </c>
      <c r="C6" s="74"/>
      <c r="D6" s="59" t="s">
        <v>59</v>
      </c>
      <c r="E6" s="75" t="s">
        <v>105</v>
      </c>
      <c r="F6" s="73"/>
      <c r="G6" s="73">
        <v>2</v>
      </c>
      <c r="H6" s="73">
        <v>2</v>
      </c>
      <c r="I6" s="73"/>
      <c r="J6" s="73"/>
      <c r="K6" s="73"/>
      <c r="L6" s="47" t="s">
        <v>44</v>
      </c>
      <c r="M6" s="42">
        <f t="shared" si="0"/>
        <v>9.1</v>
      </c>
    </row>
    <row r="7" spans="1:13" ht="45" customHeight="1">
      <c r="A7" s="46" t="s">
        <v>32</v>
      </c>
      <c r="B7" s="71" t="s">
        <v>101</v>
      </c>
      <c r="C7" s="71"/>
      <c r="D7" s="59">
        <v>11.12</v>
      </c>
      <c r="E7" s="75" t="s">
        <v>106</v>
      </c>
      <c r="F7" s="73">
        <v>1</v>
      </c>
      <c r="G7" s="73">
        <v>1</v>
      </c>
      <c r="H7" s="73">
        <v>2</v>
      </c>
      <c r="I7" s="73" t="s">
        <v>107</v>
      </c>
      <c r="J7" s="73" t="s">
        <v>108</v>
      </c>
      <c r="K7" s="73"/>
      <c r="L7" s="47" t="s">
        <v>44</v>
      </c>
      <c r="M7" s="42">
        <f t="shared" si="0"/>
        <v>11.12</v>
      </c>
    </row>
    <row r="8" spans="1:13" ht="73.5" customHeight="1">
      <c r="A8" s="46" t="s">
        <v>32</v>
      </c>
      <c r="B8" s="71" t="s">
        <v>101</v>
      </c>
      <c r="C8" s="74"/>
      <c r="D8" s="59">
        <v>13.14</v>
      </c>
      <c r="E8" s="72" t="s">
        <v>109</v>
      </c>
      <c r="F8" s="73">
        <v>1</v>
      </c>
      <c r="G8" s="73">
        <v>1</v>
      </c>
      <c r="H8" s="73">
        <v>2</v>
      </c>
      <c r="I8" s="73" t="s">
        <v>110</v>
      </c>
      <c r="J8" s="73" t="s">
        <v>111</v>
      </c>
      <c r="K8" s="73"/>
      <c r="L8" s="47" t="s">
        <v>44</v>
      </c>
      <c r="M8" s="42">
        <f t="shared" si="0"/>
        <v>13.14</v>
      </c>
    </row>
    <row r="9" spans="1:13" ht="59.25" customHeight="1">
      <c r="A9" s="46" t="s">
        <v>32</v>
      </c>
      <c r="B9" s="76" t="s">
        <v>101</v>
      </c>
      <c r="C9" s="77"/>
      <c r="D9" s="59">
        <v>15.16</v>
      </c>
      <c r="E9" s="78" t="s">
        <v>112</v>
      </c>
      <c r="F9" s="79">
        <v>1</v>
      </c>
      <c r="G9" s="79">
        <v>1</v>
      </c>
      <c r="H9" s="79">
        <v>2</v>
      </c>
      <c r="I9" s="79" t="s">
        <v>113</v>
      </c>
      <c r="J9" s="79" t="s">
        <v>114</v>
      </c>
      <c r="K9" s="79"/>
      <c r="L9" s="47" t="s">
        <v>44</v>
      </c>
      <c r="M9" s="42">
        <f t="shared" si="0"/>
        <v>15.16</v>
      </c>
    </row>
    <row r="10" spans="1:13" ht="112.5" customHeight="1">
      <c r="A10" s="46" t="s">
        <v>33</v>
      </c>
      <c r="B10" s="68" t="s">
        <v>166</v>
      </c>
      <c r="C10" s="68">
        <v>6</v>
      </c>
      <c r="D10" s="59">
        <v>17.18</v>
      </c>
      <c r="E10" s="69" t="s">
        <v>167</v>
      </c>
      <c r="F10" s="70">
        <v>1</v>
      </c>
      <c r="G10" s="70">
        <v>1</v>
      </c>
      <c r="H10" s="70">
        <v>2</v>
      </c>
      <c r="I10" s="70" t="s">
        <v>115</v>
      </c>
      <c r="J10" s="70" t="s">
        <v>116</v>
      </c>
      <c r="K10" s="70"/>
      <c r="L10" s="47"/>
      <c r="M10" s="42">
        <f t="shared" si="0"/>
        <v>17.18</v>
      </c>
    </row>
    <row r="11" spans="1:13" ht="112.5" customHeight="1">
      <c r="A11" s="46" t="s">
        <v>33</v>
      </c>
      <c r="B11" s="68" t="s">
        <v>166</v>
      </c>
      <c r="C11" s="68"/>
      <c r="D11" s="59" t="s">
        <v>60</v>
      </c>
      <c r="E11" s="69" t="s">
        <v>168</v>
      </c>
      <c r="F11" s="70">
        <v>1</v>
      </c>
      <c r="G11" s="70">
        <v>1</v>
      </c>
      <c r="H11" s="70">
        <v>2</v>
      </c>
      <c r="I11" s="70" t="s">
        <v>117</v>
      </c>
      <c r="J11" s="70" t="s">
        <v>118</v>
      </c>
      <c r="K11" s="70"/>
      <c r="L11" s="47"/>
      <c r="M11" s="42">
        <f t="shared" si="0"/>
        <v>19.2</v>
      </c>
    </row>
    <row r="12" spans="1:13" ht="109.5" customHeight="1">
      <c r="A12" s="46" t="s">
        <v>33</v>
      </c>
      <c r="B12" s="68" t="s">
        <v>166</v>
      </c>
      <c r="C12" s="68"/>
      <c r="D12" s="59">
        <v>21.22</v>
      </c>
      <c r="E12" s="69" t="s">
        <v>169</v>
      </c>
      <c r="F12" s="70">
        <v>1</v>
      </c>
      <c r="G12" s="70">
        <v>1</v>
      </c>
      <c r="H12" s="70">
        <v>2</v>
      </c>
      <c r="I12" s="70" t="s">
        <v>119</v>
      </c>
      <c r="J12" s="70" t="s">
        <v>120</v>
      </c>
      <c r="K12" s="70"/>
      <c r="L12" s="47"/>
      <c r="M12" s="42">
        <f t="shared" si="0"/>
        <v>21.22</v>
      </c>
    </row>
    <row r="13" spans="1:13" ht="25.5">
      <c r="A13" s="46" t="s">
        <v>33</v>
      </c>
      <c r="B13" s="68" t="s">
        <v>10</v>
      </c>
      <c r="C13" s="68">
        <v>2</v>
      </c>
      <c r="D13" s="59">
        <v>23.24</v>
      </c>
      <c r="E13" s="69" t="s">
        <v>121</v>
      </c>
      <c r="F13" s="70">
        <v>1</v>
      </c>
      <c r="G13" s="70">
        <v>1</v>
      </c>
      <c r="H13" s="70">
        <v>2</v>
      </c>
      <c r="I13" s="70"/>
      <c r="J13" s="70"/>
      <c r="K13" s="70"/>
      <c r="L13" s="47"/>
      <c r="M13" s="42">
        <f t="shared" si="0"/>
        <v>23.24</v>
      </c>
    </row>
    <row r="14" spans="1:13" ht="46.5" customHeight="1">
      <c r="A14" s="46" t="s">
        <v>34</v>
      </c>
      <c r="B14" s="68" t="s">
        <v>13</v>
      </c>
      <c r="C14" s="68">
        <v>4</v>
      </c>
      <c r="D14" s="59">
        <v>25.26</v>
      </c>
      <c r="E14" s="69" t="s">
        <v>122</v>
      </c>
      <c r="F14" s="70"/>
      <c r="G14" s="70">
        <v>2</v>
      </c>
      <c r="H14" s="70">
        <v>2</v>
      </c>
      <c r="I14" s="70"/>
      <c r="J14" s="70"/>
      <c r="K14" s="70"/>
      <c r="L14" s="47"/>
      <c r="M14" s="42">
        <f t="shared" si="0"/>
        <v>25.26</v>
      </c>
    </row>
    <row r="15" spans="1:13" ht="48.75" customHeight="1">
      <c r="A15" s="46" t="s">
        <v>34</v>
      </c>
      <c r="B15" s="68" t="s">
        <v>13</v>
      </c>
      <c r="C15" s="80"/>
      <c r="D15" s="59">
        <v>27.28</v>
      </c>
      <c r="E15" s="69" t="s">
        <v>122</v>
      </c>
      <c r="F15" s="70"/>
      <c r="G15" s="70">
        <v>2</v>
      </c>
      <c r="H15" s="70">
        <v>2</v>
      </c>
      <c r="I15" s="70"/>
      <c r="J15" s="70"/>
      <c r="K15" s="70"/>
      <c r="L15" s="47"/>
      <c r="M15" s="42">
        <f t="shared" si="0"/>
        <v>27.28</v>
      </c>
    </row>
    <row r="16" spans="1:13" ht="25.5">
      <c r="A16" s="46" t="s">
        <v>34</v>
      </c>
      <c r="B16" s="81" t="s">
        <v>11</v>
      </c>
      <c r="C16" s="68">
        <v>2</v>
      </c>
      <c r="D16" s="59" t="s">
        <v>62</v>
      </c>
      <c r="E16" s="82" t="s">
        <v>12</v>
      </c>
      <c r="F16" s="83">
        <v>1</v>
      </c>
      <c r="G16" s="83">
        <v>1</v>
      </c>
      <c r="H16" s="83">
        <v>2</v>
      </c>
      <c r="I16" s="83"/>
      <c r="J16" s="83"/>
      <c r="K16" s="83"/>
      <c r="L16" s="47"/>
      <c r="M16" s="42">
        <f t="shared" si="0"/>
        <v>29.3</v>
      </c>
    </row>
    <row r="17" spans="1:13" ht="127.5" customHeight="1">
      <c r="A17" s="46" t="s">
        <v>23</v>
      </c>
      <c r="B17" s="68" t="s">
        <v>170</v>
      </c>
      <c r="C17" s="68">
        <v>6</v>
      </c>
      <c r="D17" s="59">
        <v>31.32</v>
      </c>
      <c r="E17" s="69" t="s">
        <v>171</v>
      </c>
      <c r="F17" s="70">
        <v>1</v>
      </c>
      <c r="G17" s="70">
        <v>1</v>
      </c>
      <c r="H17" s="70">
        <v>2</v>
      </c>
      <c r="I17" s="70" t="s">
        <v>123</v>
      </c>
      <c r="J17" s="70" t="s">
        <v>124</v>
      </c>
      <c r="K17" s="70"/>
      <c r="L17" s="47"/>
      <c r="M17" s="42">
        <f t="shared" si="0"/>
        <v>31.32</v>
      </c>
    </row>
    <row r="18" spans="1:13" ht="44.25" customHeight="1">
      <c r="A18" s="46" t="s">
        <v>23</v>
      </c>
      <c r="B18" s="68" t="s">
        <v>170</v>
      </c>
      <c r="C18" s="68"/>
      <c r="D18" s="59">
        <v>33.340000000000003</v>
      </c>
      <c r="E18" s="69" t="s">
        <v>172</v>
      </c>
      <c r="F18" s="70">
        <v>1</v>
      </c>
      <c r="G18" s="70">
        <v>1</v>
      </c>
      <c r="H18" s="70">
        <v>2</v>
      </c>
      <c r="I18" s="70" t="s">
        <v>125</v>
      </c>
      <c r="J18" s="70" t="s">
        <v>126</v>
      </c>
      <c r="K18" s="70"/>
      <c r="L18" s="47"/>
      <c r="M18" s="42">
        <f t="shared" si="0"/>
        <v>33.340000000000003</v>
      </c>
    </row>
    <row r="19" spans="1:13" ht="68.25" customHeight="1">
      <c r="A19" s="46" t="s">
        <v>23</v>
      </c>
      <c r="B19" s="68" t="s">
        <v>170</v>
      </c>
      <c r="C19" s="68"/>
      <c r="D19" s="59">
        <v>35.36</v>
      </c>
      <c r="E19" s="69" t="s">
        <v>184</v>
      </c>
      <c r="F19" s="70">
        <v>1</v>
      </c>
      <c r="G19" s="70">
        <v>1</v>
      </c>
      <c r="H19" s="70">
        <v>2</v>
      </c>
      <c r="I19" s="70" t="s">
        <v>127</v>
      </c>
      <c r="J19" s="70" t="s">
        <v>128</v>
      </c>
      <c r="K19" s="70"/>
      <c r="L19" s="47"/>
      <c r="M19" s="42">
        <f t="shared" si="0"/>
        <v>35.36</v>
      </c>
    </row>
    <row r="20" spans="1:13" ht="25.5">
      <c r="A20" s="46" t="s">
        <v>24</v>
      </c>
      <c r="B20" s="68" t="s">
        <v>13</v>
      </c>
      <c r="C20" s="68">
        <v>2</v>
      </c>
      <c r="D20" s="59">
        <v>37.380000000000003</v>
      </c>
      <c r="E20" s="69" t="s">
        <v>129</v>
      </c>
      <c r="F20" s="70"/>
      <c r="G20" s="70">
        <v>2</v>
      </c>
      <c r="H20" s="70">
        <v>2</v>
      </c>
      <c r="I20" s="70"/>
      <c r="J20" s="70"/>
      <c r="K20" s="70"/>
      <c r="L20" s="47"/>
      <c r="M20" s="42">
        <f t="shared" si="0"/>
        <v>37.380000000000003</v>
      </c>
    </row>
    <row r="21" spans="1:13" ht="113.25" customHeight="1">
      <c r="A21" s="46" t="s">
        <v>24</v>
      </c>
      <c r="B21" s="68" t="s">
        <v>173</v>
      </c>
      <c r="C21" s="68">
        <v>10</v>
      </c>
      <c r="D21" s="59" t="s">
        <v>61</v>
      </c>
      <c r="E21" s="69" t="s">
        <v>174</v>
      </c>
      <c r="F21" s="70">
        <v>1</v>
      </c>
      <c r="G21" s="70">
        <v>1</v>
      </c>
      <c r="H21" s="70">
        <v>2</v>
      </c>
      <c r="I21" s="70" t="s">
        <v>130</v>
      </c>
      <c r="J21" s="70" t="s">
        <v>131</v>
      </c>
      <c r="K21" s="70"/>
      <c r="L21" s="47"/>
      <c r="M21" s="42">
        <f t="shared" si="0"/>
        <v>39.4</v>
      </c>
    </row>
    <row r="22" spans="1:13" ht="88.5" customHeight="1">
      <c r="A22" s="46" t="s">
        <v>24</v>
      </c>
      <c r="B22" s="68" t="s">
        <v>173</v>
      </c>
      <c r="C22" s="68"/>
      <c r="D22" s="59">
        <v>41.42</v>
      </c>
      <c r="E22" s="84" t="s">
        <v>185</v>
      </c>
      <c r="F22" s="70">
        <v>1</v>
      </c>
      <c r="G22" s="70">
        <v>1</v>
      </c>
      <c r="H22" s="70">
        <v>2</v>
      </c>
      <c r="I22" s="70" t="s">
        <v>132</v>
      </c>
      <c r="J22" s="70" t="s">
        <v>133</v>
      </c>
      <c r="K22" s="70"/>
      <c r="L22" s="47"/>
      <c r="M22" s="42">
        <f t="shared" si="0"/>
        <v>41.42</v>
      </c>
    </row>
    <row r="23" spans="1:13" ht="105" customHeight="1">
      <c r="A23" s="46" t="s">
        <v>24</v>
      </c>
      <c r="B23" s="68" t="s">
        <v>173</v>
      </c>
      <c r="C23" s="68"/>
      <c r="D23" s="59">
        <v>43.44</v>
      </c>
      <c r="E23" s="69" t="s">
        <v>175</v>
      </c>
      <c r="F23" s="70">
        <v>1</v>
      </c>
      <c r="G23" s="70">
        <v>1</v>
      </c>
      <c r="H23" s="70">
        <v>2</v>
      </c>
      <c r="I23" s="70" t="s">
        <v>134</v>
      </c>
      <c r="J23" s="70" t="s">
        <v>135</v>
      </c>
      <c r="K23" s="70"/>
      <c r="L23" s="47"/>
      <c r="M23" s="42">
        <f t="shared" si="0"/>
        <v>43.44</v>
      </c>
    </row>
    <row r="24" spans="1:13" ht="62.25" customHeight="1">
      <c r="A24" s="46" t="s">
        <v>25</v>
      </c>
      <c r="B24" s="68" t="s">
        <v>173</v>
      </c>
      <c r="C24" s="68"/>
      <c r="D24" s="59">
        <v>45.46</v>
      </c>
      <c r="E24" s="69" t="s">
        <v>176</v>
      </c>
      <c r="F24" s="70">
        <v>1</v>
      </c>
      <c r="G24" s="70">
        <v>1</v>
      </c>
      <c r="H24" s="70">
        <v>2</v>
      </c>
      <c r="I24" s="70" t="s">
        <v>136</v>
      </c>
      <c r="J24" s="70" t="s">
        <v>137</v>
      </c>
      <c r="K24" s="70"/>
      <c r="L24" s="47"/>
      <c r="M24" s="42">
        <f t="shared" si="0"/>
        <v>45.46</v>
      </c>
    </row>
    <row r="25" spans="1:13" ht="84" customHeight="1">
      <c r="A25" s="46" t="s">
        <v>25</v>
      </c>
      <c r="B25" s="68" t="s">
        <v>173</v>
      </c>
      <c r="C25" s="68"/>
      <c r="D25" s="59">
        <v>47.48</v>
      </c>
      <c r="E25" s="69" t="s">
        <v>177</v>
      </c>
      <c r="F25" s="70">
        <v>1</v>
      </c>
      <c r="G25" s="70">
        <v>1</v>
      </c>
      <c r="H25" s="70">
        <v>2</v>
      </c>
      <c r="I25" s="70" t="s">
        <v>138</v>
      </c>
      <c r="J25" s="70" t="s">
        <v>139</v>
      </c>
      <c r="K25" s="70"/>
      <c r="L25" s="47"/>
      <c r="M25" s="42">
        <f t="shared" si="0"/>
        <v>47.48</v>
      </c>
    </row>
    <row r="26" spans="1:13">
      <c r="A26" s="46" t="s">
        <v>25</v>
      </c>
      <c r="B26" s="68" t="s">
        <v>13</v>
      </c>
      <c r="C26" s="68">
        <v>4</v>
      </c>
      <c r="D26" s="59" t="s">
        <v>63</v>
      </c>
      <c r="E26" s="69" t="s">
        <v>140</v>
      </c>
      <c r="F26" s="70"/>
      <c r="G26" s="70">
        <v>2</v>
      </c>
      <c r="H26" s="70">
        <v>2</v>
      </c>
      <c r="I26" s="70"/>
      <c r="J26" s="70"/>
      <c r="K26" s="70"/>
      <c r="L26" s="47"/>
      <c r="M26" s="42">
        <f t="shared" si="0"/>
        <v>49.5</v>
      </c>
    </row>
    <row r="27" spans="1:13">
      <c r="A27" s="46" t="s">
        <v>25</v>
      </c>
      <c r="B27" s="68" t="s">
        <v>13</v>
      </c>
      <c r="C27" s="68"/>
      <c r="D27" s="59">
        <v>51.52</v>
      </c>
      <c r="E27" s="69" t="s">
        <v>140</v>
      </c>
      <c r="F27" s="70"/>
      <c r="G27" s="70">
        <v>2</v>
      </c>
      <c r="H27" s="70">
        <v>2</v>
      </c>
      <c r="I27" s="70"/>
      <c r="J27" s="70"/>
      <c r="K27" s="70"/>
      <c r="L27" s="47"/>
      <c r="M27" s="42">
        <f t="shared" si="0"/>
        <v>51.52</v>
      </c>
    </row>
    <row r="28" spans="1:13" ht="25.5">
      <c r="A28" s="46" t="s">
        <v>26</v>
      </c>
      <c r="B28" s="68" t="s">
        <v>10</v>
      </c>
      <c r="C28" s="68">
        <v>2</v>
      </c>
      <c r="D28" s="59">
        <v>53.54</v>
      </c>
      <c r="E28" s="69" t="s">
        <v>141</v>
      </c>
      <c r="F28" s="70"/>
      <c r="G28" s="70">
        <v>2</v>
      </c>
      <c r="H28" s="70">
        <v>2</v>
      </c>
      <c r="I28" s="70"/>
      <c r="J28" s="70"/>
      <c r="K28" s="70"/>
      <c r="L28" s="47"/>
      <c r="M28" s="42">
        <f t="shared" si="0"/>
        <v>53.54</v>
      </c>
    </row>
    <row r="29" spans="1:13" ht="82.5" customHeight="1">
      <c r="A29" s="46" t="s">
        <v>26</v>
      </c>
      <c r="B29" s="68" t="s">
        <v>178</v>
      </c>
      <c r="C29" s="68">
        <v>10</v>
      </c>
      <c r="D29" s="59">
        <v>55.56</v>
      </c>
      <c r="E29" s="69" t="s">
        <v>179</v>
      </c>
      <c r="F29" s="70">
        <v>1</v>
      </c>
      <c r="G29" s="70">
        <v>1</v>
      </c>
      <c r="H29" s="70">
        <v>2</v>
      </c>
      <c r="I29" s="70" t="s">
        <v>142</v>
      </c>
      <c r="J29" s="70" t="s">
        <v>143</v>
      </c>
      <c r="K29" s="70"/>
      <c r="L29" s="47"/>
      <c r="M29" s="42">
        <f t="shared" si="0"/>
        <v>55.56</v>
      </c>
    </row>
    <row r="30" spans="1:13" ht="77.25" customHeight="1">
      <c r="A30" s="46" t="s">
        <v>26</v>
      </c>
      <c r="B30" s="68" t="s">
        <v>178</v>
      </c>
      <c r="C30" s="68"/>
      <c r="D30" s="59">
        <v>57.58</v>
      </c>
      <c r="E30" s="69" t="s">
        <v>180</v>
      </c>
      <c r="F30" s="70">
        <v>1</v>
      </c>
      <c r="G30" s="70">
        <v>1</v>
      </c>
      <c r="H30" s="70">
        <v>2</v>
      </c>
      <c r="I30" s="70" t="s">
        <v>144</v>
      </c>
      <c r="J30" s="70" t="s">
        <v>145</v>
      </c>
      <c r="K30" s="70"/>
      <c r="L30" s="47"/>
      <c r="M30" s="42">
        <f t="shared" si="0"/>
        <v>57.58</v>
      </c>
    </row>
    <row r="31" spans="1:13" ht="47.25" customHeight="1">
      <c r="A31" s="46" t="s">
        <v>27</v>
      </c>
      <c r="B31" s="68" t="s">
        <v>178</v>
      </c>
      <c r="C31" s="68"/>
      <c r="D31" s="59" t="s">
        <v>64</v>
      </c>
      <c r="E31" s="69" t="s">
        <v>181</v>
      </c>
      <c r="F31" s="70">
        <v>1</v>
      </c>
      <c r="G31" s="70">
        <v>1</v>
      </c>
      <c r="H31" s="70">
        <v>2</v>
      </c>
      <c r="I31" s="70" t="s">
        <v>146</v>
      </c>
      <c r="J31" s="70" t="s">
        <v>147</v>
      </c>
      <c r="K31" s="70"/>
      <c r="L31" s="47"/>
      <c r="M31" s="42">
        <f t="shared" si="0"/>
        <v>59.6</v>
      </c>
    </row>
    <row r="32" spans="1:13" ht="61.5" customHeight="1">
      <c r="A32" s="46" t="s">
        <v>27</v>
      </c>
      <c r="B32" s="68" t="s">
        <v>178</v>
      </c>
      <c r="C32" s="68"/>
      <c r="D32" s="59">
        <v>61.62</v>
      </c>
      <c r="E32" s="84" t="s">
        <v>182</v>
      </c>
      <c r="F32" s="70">
        <v>1</v>
      </c>
      <c r="G32" s="70">
        <v>1</v>
      </c>
      <c r="H32" s="70">
        <v>2</v>
      </c>
      <c r="I32" s="70" t="s">
        <v>148</v>
      </c>
      <c r="J32" s="70" t="s">
        <v>149</v>
      </c>
      <c r="K32" s="70"/>
      <c r="L32" s="47"/>
      <c r="M32" s="42">
        <f t="shared" si="0"/>
        <v>61.62</v>
      </c>
    </row>
    <row r="33" spans="1:13" ht="111.75" customHeight="1">
      <c r="A33" s="46" t="s">
        <v>27</v>
      </c>
      <c r="B33" s="68" t="s">
        <v>178</v>
      </c>
      <c r="C33" s="68"/>
      <c r="D33" s="59">
        <v>63.64</v>
      </c>
      <c r="E33" s="69" t="s">
        <v>183</v>
      </c>
      <c r="F33" s="70">
        <v>1</v>
      </c>
      <c r="G33" s="70">
        <v>1</v>
      </c>
      <c r="H33" s="70">
        <v>2</v>
      </c>
      <c r="I33" s="70" t="s">
        <v>150</v>
      </c>
      <c r="J33" s="70" t="s">
        <v>151</v>
      </c>
      <c r="K33" s="70"/>
      <c r="L33" s="47"/>
      <c r="M33" s="42">
        <f t="shared" si="0"/>
        <v>63.64</v>
      </c>
    </row>
    <row r="34" spans="1:13">
      <c r="A34" s="46" t="s">
        <v>27</v>
      </c>
      <c r="B34" s="68" t="s">
        <v>13</v>
      </c>
      <c r="C34" s="68">
        <v>2</v>
      </c>
      <c r="D34" s="59">
        <v>65.66</v>
      </c>
      <c r="E34" s="69" t="s">
        <v>140</v>
      </c>
      <c r="F34" s="70"/>
      <c r="G34" s="70">
        <v>2</v>
      </c>
      <c r="H34" s="70">
        <v>2</v>
      </c>
      <c r="I34" s="70"/>
      <c r="J34" s="70"/>
      <c r="K34" s="70"/>
      <c r="L34" s="47"/>
      <c r="M34" s="42">
        <f t="shared" si="0"/>
        <v>65.66</v>
      </c>
    </row>
    <row r="35" spans="1:13">
      <c r="A35" s="46" t="s">
        <v>28</v>
      </c>
      <c r="B35" s="68" t="s">
        <v>152</v>
      </c>
      <c r="C35" s="68">
        <v>2</v>
      </c>
      <c r="D35" s="59">
        <v>67.680000000000007</v>
      </c>
      <c r="E35" s="69" t="s">
        <v>86</v>
      </c>
      <c r="F35" s="70">
        <v>1</v>
      </c>
      <c r="G35" s="70">
        <v>1</v>
      </c>
      <c r="H35" s="70">
        <v>2</v>
      </c>
      <c r="I35" s="70"/>
      <c r="J35" s="70"/>
      <c r="K35" s="70"/>
      <c r="L35" s="47"/>
      <c r="M35" s="42">
        <f t="shared" si="0"/>
        <v>67.680000000000007</v>
      </c>
    </row>
    <row r="36" spans="1:13" ht="25.5">
      <c r="A36" s="46" t="s">
        <v>28</v>
      </c>
      <c r="B36" s="81" t="s">
        <v>11</v>
      </c>
      <c r="C36" s="68">
        <v>2</v>
      </c>
      <c r="D36" s="59" t="s">
        <v>65</v>
      </c>
      <c r="E36" s="82" t="s">
        <v>12</v>
      </c>
      <c r="F36" s="83">
        <v>1</v>
      </c>
      <c r="G36" s="83">
        <v>1</v>
      </c>
      <c r="H36" s="83">
        <v>2</v>
      </c>
      <c r="I36" s="83"/>
      <c r="J36" s="83"/>
      <c r="K36" s="83"/>
      <c r="L36" s="47"/>
      <c r="M36" s="42">
        <f t="shared" si="0"/>
        <v>69.7</v>
      </c>
    </row>
    <row r="37" spans="1:13" ht="71.25" customHeight="1">
      <c r="A37" s="46" t="s">
        <v>31</v>
      </c>
      <c r="B37" s="85" t="s">
        <v>162</v>
      </c>
      <c r="C37" s="85">
        <v>10</v>
      </c>
      <c r="D37" s="59">
        <v>7.8</v>
      </c>
      <c r="E37" s="86" t="s">
        <v>163</v>
      </c>
      <c r="F37" s="87">
        <v>1</v>
      </c>
      <c r="G37" s="87">
        <v>1</v>
      </c>
      <c r="H37" s="87">
        <v>2</v>
      </c>
      <c r="I37" s="87" t="s">
        <v>153</v>
      </c>
      <c r="J37" s="87" t="s">
        <v>154</v>
      </c>
      <c r="K37" s="87"/>
      <c r="L37" s="47" t="s">
        <v>45</v>
      </c>
      <c r="M37" s="42">
        <f t="shared" si="0"/>
        <v>780</v>
      </c>
    </row>
    <row r="38" spans="1:13" ht="30" customHeight="1">
      <c r="A38" s="46" t="s">
        <v>32</v>
      </c>
      <c r="B38" s="85" t="s">
        <v>162</v>
      </c>
      <c r="C38" s="88"/>
      <c r="D38" s="59" t="s">
        <v>59</v>
      </c>
      <c r="E38" s="89" t="s">
        <v>155</v>
      </c>
      <c r="F38" s="87"/>
      <c r="G38" s="87">
        <v>2</v>
      </c>
      <c r="H38" s="87">
        <v>2</v>
      </c>
      <c r="I38" s="87"/>
      <c r="J38" s="87"/>
      <c r="K38" s="87"/>
      <c r="L38" s="47" t="s">
        <v>45</v>
      </c>
      <c r="M38" s="42">
        <f t="shared" si="0"/>
        <v>910</v>
      </c>
    </row>
    <row r="39" spans="1:13" ht="38.25">
      <c r="A39" s="46" t="s">
        <v>32</v>
      </c>
      <c r="B39" s="85" t="s">
        <v>162</v>
      </c>
      <c r="C39" s="85"/>
      <c r="D39" s="59">
        <v>11.12</v>
      </c>
      <c r="E39" s="89" t="s">
        <v>164</v>
      </c>
      <c r="F39" s="87">
        <v>1</v>
      </c>
      <c r="G39" s="87">
        <v>1</v>
      </c>
      <c r="H39" s="87">
        <v>2</v>
      </c>
      <c r="I39" s="87" t="s">
        <v>156</v>
      </c>
      <c r="J39" s="87" t="s">
        <v>157</v>
      </c>
      <c r="K39" s="87"/>
      <c r="L39" s="47" t="s">
        <v>45</v>
      </c>
      <c r="M39" s="42">
        <f t="shared" si="0"/>
        <v>1112</v>
      </c>
    </row>
    <row r="40" spans="1:13" ht="72" customHeight="1">
      <c r="A40" s="46" t="s">
        <v>32</v>
      </c>
      <c r="B40" s="85" t="s">
        <v>162</v>
      </c>
      <c r="C40" s="88"/>
      <c r="D40" s="59">
        <v>13.14</v>
      </c>
      <c r="E40" s="86" t="s">
        <v>165</v>
      </c>
      <c r="F40" s="87">
        <v>1</v>
      </c>
      <c r="G40" s="87">
        <v>1</v>
      </c>
      <c r="H40" s="87">
        <v>2</v>
      </c>
      <c r="I40" s="87" t="s">
        <v>158</v>
      </c>
      <c r="J40" s="87" t="s">
        <v>159</v>
      </c>
      <c r="K40" s="87"/>
      <c r="L40" s="47" t="s">
        <v>45</v>
      </c>
      <c r="M40" s="42">
        <f t="shared" si="0"/>
        <v>1314</v>
      </c>
    </row>
    <row r="41" spans="1:13" ht="45" customHeight="1">
      <c r="A41" s="46" t="s">
        <v>32</v>
      </c>
      <c r="B41" s="85" t="s">
        <v>162</v>
      </c>
      <c r="C41" s="88"/>
      <c r="D41" s="59">
        <v>15.16</v>
      </c>
      <c r="E41" s="86" t="s">
        <v>160</v>
      </c>
      <c r="F41" s="87"/>
      <c r="G41" s="87">
        <v>2</v>
      </c>
      <c r="H41" s="87">
        <v>2</v>
      </c>
      <c r="I41" s="87"/>
      <c r="J41" s="87"/>
      <c r="K41" s="87"/>
      <c r="L41" s="47" t="s">
        <v>45</v>
      </c>
      <c r="M41" s="42">
        <f t="shared" si="0"/>
        <v>1516</v>
      </c>
    </row>
    <row r="55" spans="1:1" hidden="1">
      <c r="A55" s="61" t="s">
        <v>23</v>
      </c>
    </row>
    <row r="56" spans="1:1" hidden="1">
      <c r="A56" s="61" t="s">
        <v>24</v>
      </c>
    </row>
    <row r="57" spans="1:1" hidden="1">
      <c r="A57" s="61" t="s">
        <v>25</v>
      </c>
    </row>
    <row r="58" spans="1:1" hidden="1">
      <c r="A58" s="61" t="s">
        <v>26</v>
      </c>
    </row>
    <row r="59" spans="1:1" hidden="1">
      <c r="A59" s="61" t="s">
        <v>27</v>
      </c>
    </row>
    <row r="60" spans="1:1" hidden="1">
      <c r="A60" s="61" t="s">
        <v>28</v>
      </c>
    </row>
    <row r="61" spans="1:1" hidden="1">
      <c r="A61" s="61" t="s">
        <v>29</v>
      </c>
    </row>
    <row r="62" spans="1:1" hidden="1">
      <c r="A62" s="61" t="s">
        <v>30</v>
      </c>
    </row>
    <row r="63" spans="1:1" hidden="1">
      <c r="A63" s="61" t="s">
        <v>31</v>
      </c>
    </row>
    <row r="64" spans="1:1" hidden="1">
      <c r="A64" s="61" t="s">
        <v>32</v>
      </c>
    </row>
    <row r="65" spans="1:1" hidden="1">
      <c r="A65" s="61" t="s">
        <v>33</v>
      </c>
    </row>
    <row r="66" spans="1:1" hidden="1">
      <c r="A66" s="61" t="s">
        <v>34</v>
      </c>
    </row>
    <row r="67" spans="1:1" hidden="1"/>
    <row r="68" spans="1:1" hidden="1"/>
    <row r="69" spans="1:1" hidden="1">
      <c r="A69" s="62">
        <v>1.2</v>
      </c>
    </row>
    <row r="70" spans="1:1" hidden="1">
      <c r="A70" s="62">
        <v>3.4</v>
      </c>
    </row>
    <row r="71" spans="1:1" hidden="1">
      <c r="A71" s="62">
        <v>5.6</v>
      </c>
    </row>
    <row r="72" spans="1:1" hidden="1">
      <c r="A72" s="62">
        <v>7.8</v>
      </c>
    </row>
    <row r="73" spans="1:1" hidden="1">
      <c r="A73" s="62" t="s">
        <v>59</v>
      </c>
    </row>
    <row r="74" spans="1:1" hidden="1">
      <c r="A74" s="62">
        <v>11.12</v>
      </c>
    </row>
    <row r="75" spans="1:1" hidden="1">
      <c r="A75" s="62">
        <v>13.14</v>
      </c>
    </row>
    <row r="76" spans="1:1" hidden="1">
      <c r="A76" s="62">
        <v>15.16</v>
      </c>
    </row>
    <row r="77" spans="1:1" hidden="1">
      <c r="A77" s="62">
        <v>17.18</v>
      </c>
    </row>
    <row r="78" spans="1:1" hidden="1">
      <c r="A78" s="62" t="s">
        <v>60</v>
      </c>
    </row>
    <row r="79" spans="1:1" hidden="1">
      <c r="A79" s="62">
        <v>21.22</v>
      </c>
    </row>
    <row r="80" spans="1:1" hidden="1">
      <c r="A80" s="62">
        <v>23.24</v>
      </c>
    </row>
    <row r="81" spans="1:1" hidden="1">
      <c r="A81" s="62">
        <v>25.26</v>
      </c>
    </row>
    <row r="82" spans="1:1" hidden="1">
      <c r="A82" s="62">
        <v>27.28</v>
      </c>
    </row>
    <row r="83" spans="1:1" hidden="1">
      <c r="A83" s="62" t="s">
        <v>62</v>
      </c>
    </row>
    <row r="84" spans="1:1" hidden="1">
      <c r="A84" s="62">
        <v>31.32</v>
      </c>
    </row>
    <row r="85" spans="1:1" hidden="1">
      <c r="A85" s="62">
        <v>33.340000000000003</v>
      </c>
    </row>
    <row r="86" spans="1:1" hidden="1">
      <c r="A86" s="62">
        <v>35.36</v>
      </c>
    </row>
    <row r="87" spans="1:1" hidden="1">
      <c r="A87" s="62">
        <v>37.380000000000003</v>
      </c>
    </row>
    <row r="88" spans="1:1" hidden="1">
      <c r="A88" s="62" t="s">
        <v>61</v>
      </c>
    </row>
    <row r="89" spans="1:1" hidden="1">
      <c r="A89" s="62">
        <v>41.42</v>
      </c>
    </row>
    <row r="90" spans="1:1" hidden="1">
      <c r="A90" s="62">
        <v>43.44</v>
      </c>
    </row>
    <row r="91" spans="1:1" hidden="1">
      <c r="A91" s="62">
        <v>45.46</v>
      </c>
    </row>
    <row r="92" spans="1:1" hidden="1">
      <c r="A92" s="62">
        <v>47.48</v>
      </c>
    </row>
    <row r="93" spans="1:1" hidden="1">
      <c r="A93" s="62" t="s">
        <v>63</v>
      </c>
    </row>
    <row r="94" spans="1:1" hidden="1">
      <c r="A94" s="62">
        <v>51.52</v>
      </c>
    </row>
    <row r="95" spans="1:1" hidden="1">
      <c r="A95" s="62">
        <v>53.54</v>
      </c>
    </row>
    <row r="96" spans="1:1" hidden="1">
      <c r="A96" s="62">
        <v>55.56</v>
      </c>
    </row>
    <row r="97" spans="1:1" hidden="1">
      <c r="A97" s="62">
        <v>57.58</v>
      </c>
    </row>
    <row r="98" spans="1:1" hidden="1">
      <c r="A98" s="62" t="s">
        <v>64</v>
      </c>
    </row>
    <row r="99" spans="1:1" hidden="1">
      <c r="A99" s="62">
        <v>61.62</v>
      </c>
    </row>
    <row r="100" spans="1:1" hidden="1">
      <c r="A100" s="62">
        <v>63.64</v>
      </c>
    </row>
    <row r="101" spans="1:1" hidden="1">
      <c r="A101" s="62">
        <v>65.66</v>
      </c>
    </row>
    <row r="102" spans="1:1" hidden="1">
      <c r="A102" s="62">
        <v>67.680000000000007</v>
      </c>
    </row>
    <row r="103" spans="1:1" hidden="1">
      <c r="A103" s="62" t="s">
        <v>65</v>
      </c>
    </row>
    <row r="104" spans="1:1" hidden="1"/>
    <row r="105" spans="1:1" hidden="1"/>
    <row r="106" spans="1:1" hidden="1">
      <c r="A106" s="61" t="s">
        <v>44</v>
      </c>
    </row>
    <row r="107" spans="1:1" hidden="1">
      <c r="A107" s="61" t="s">
        <v>45</v>
      </c>
    </row>
  </sheetData>
  <sheetProtection selectLockedCells="1" sort="0"/>
  <sortState ref="A2:M40">
    <sortCondition ref="M2:M40"/>
  </sortState>
  <dataConsolidate/>
  <conditionalFormatting sqref="A2:A42">
    <cfRule type="containsBlanks" dxfId="37" priority="3">
      <formula>LEN(TRIM(A2))=0</formula>
    </cfRule>
  </conditionalFormatting>
  <conditionalFormatting sqref="A2:A41">
    <cfRule type="containsBlanks" dxfId="36" priority="2">
      <formula>LEN(TRIM(A2))=0</formula>
    </cfRule>
  </conditionalFormatting>
  <conditionalFormatting sqref="A2:A41">
    <cfRule type="containsBlanks" dxfId="35" priority="1">
      <formula>LEN(TRIM(A2))=0</formula>
    </cfRule>
  </conditionalFormatting>
  <dataValidations count="3">
    <dataValidation type="list" allowBlank="1" showInputMessage="1" showErrorMessage="1" sqref="L2:L41">
      <formula1>$A$106:$A$107</formula1>
    </dataValidation>
    <dataValidation type="list" allowBlank="1" showInputMessage="1" showErrorMessage="1" sqref="D2:D41">
      <formula1>$A$71:$A$105</formula1>
    </dataValidation>
    <dataValidation type="list" allowBlank="1" showInputMessage="1" showErrorMessage="1" sqref="A2:A41">
      <formula1>$A$55:$A$67</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A1:M178"/>
  <sheetViews>
    <sheetView zoomScale="80" zoomScaleNormal="80" workbookViewId="0">
      <selection activeCell="D11" sqref="D11"/>
    </sheetView>
  </sheetViews>
  <sheetFormatPr defaultRowHeight="15"/>
  <cols>
    <col min="1" max="1" width="10.5703125" customWidth="1"/>
    <col min="2" max="2" width="24.28515625" customWidth="1"/>
    <col min="3" max="3" width="6" bestFit="1" customWidth="1"/>
    <col min="4" max="4" width="12.85546875" customWidth="1"/>
    <col min="5" max="5" width="39.42578125" bestFit="1" customWidth="1"/>
    <col min="6" max="6" width="3.5703125" customWidth="1"/>
    <col min="7" max="7" width="3.5703125" bestFit="1" customWidth="1"/>
    <col min="8" max="8" width="2.42578125" bestFit="1" customWidth="1"/>
    <col min="9" max="9" width="29.85546875" customWidth="1"/>
    <col min="10" max="10" width="26" customWidth="1"/>
    <col min="11" max="11" width="22.140625" customWidth="1"/>
    <col min="12" max="12" width="12.140625" style="48" hidden="1" customWidth="1"/>
    <col min="13" max="13" width="13.28515625" hidden="1" customWidth="1"/>
  </cols>
  <sheetData>
    <row r="1" spans="1:13" ht="21">
      <c r="A1" s="22" t="s">
        <v>55</v>
      </c>
    </row>
    <row r="2" spans="1:13" ht="18.75">
      <c r="A2" s="4" t="s">
        <v>56</v>
      </c>
      <c r="D2" s="4" t="s">
        <v>57</v>
      </c>
    </row>
    <row r="3" spans="1:13" ht="18.75">
      <c r="A3" s="4" t="s">
        <v>77</v>
      </c>
      <c r="D3" s="4">
        <v>70</v>
      </c>
    </row>
    <row r="5" spans="1:13" ht="18.75">
      <c r="A5" s="5" t="s">
        <v>14</v>
      </c>
      <c r="B5" s="5"/>
      <c r="C5" s="5"/>
      <c r="D5" s="12" t="s">
        <v>186</v>
      </c>
      <c r="E5" s="5"/>
    </row>
    <row r="6" spans="1:13" ht="18.75">
      <c r="A6" s="5" t="s">
        <v>15</v>
      </c>
      <c r="B6" s="5"/>
      <c r="C6" s="5"/>
      <c r="D6" s="4" t="s">
        <v>20</v>
      </c>
      <c r="E6" s="5"/>
    </row>
    <row r="7" spans="1:13" ht="18.75">
      <c r="A7" s="5" t="s">
        <v>54</v>
      </c>
      <c r="B7" s="5"/>
      <c r="C7" s="5"/>
      <c r="D7" s="4" t="s">
        <v>161</v>
      </c>
      <c r="E7" s="5"/>
    </row>
    <row r="8" spans="1:13" ht="18.75">
      <c r="A8" s="5" t="s">
        <v>22</v>
      </c>
      <c r="D8" s="12" t="s">
        <v>44</v>
      </c>
    </row>
    <row r="9" spans="1:13" ht="18.75">
      <c r="A9" s="5" t="s">
        <v>16</v>
      </c>
      <c r="B9" s="5"/>
      <c r="C9" s="5"/>
      <c r="D9" s="12" t="s">
        <v>35</v>
      </c>
      <c r="E9" s="5"/>
    </row>
    <row r="10" spans="1:13" ht="18.75">
      <c r="A10" s="5" t="s">
        <v>17</v>
      </c>
      <c r="B10" s="5"/>
      <c r="C10" s="5"/>
      <c r="D10" s="12" t="s">
        <v>187</v>
      </c>
      <c r="E10" s="5"/>
    </row>
    <row r="11" spans="1:13" ht="18.75">
      <c r="B11" s="5"/>
      <c r="C11" s="5"/>
      <c r="D11" s="5"/>
      <c r="E11" s="5"/>
    </row>
    <row r="12" spans="1:13" ht="18.75">
      <c r="A12" s="5" t="s">
        <v>18</v>
      </c>
      <c r="B12" s="5"/>
      <c r="C12" s="5"/>
      <c r="D12" s="6"/>
      <c r="E12" s="6"/>
      <c r="F12" s="7"/>
      <c r="G12" s="7"/>
    </row>
    <row r="13" spans="1:13" ht="18.75">
      <c r="A13" s="5"/>
    </row>
    <row r="14" spans="1:13" ht="18.75">
      <c r="A14" s="4" t="s">
        <v>19</v>
      </c>
    </row>
    <row r="16" spans="1:13" s="2" customFormat="1">
      <c r="A16" s="10" t="s">
        <v>46</v>
      </c>
      <c r="B16" s="10" t="s">
        <v>0</v>
      </c>
      <c r="C16" s="10" t="s">
        <v>1</v>
      </c>
      <c r="D16" s="10" t="s">
        <v>2</v>
      </c>
      <c r="E16" s="10" t="s">
        <v>3</v>
      </c>
      <c r="F16" s="10" t="s">
        <v>4</v>
      </c>
      <c r="G16" s="10" t="s">
        <v>5</v>
      </c>
      <c r="H16" s="10" t="s">
        <v>6</v>
      </c>
      <c r="I16" s="10" t="s">
        <v>7</v>
      </c>
      <c r="J16" s="10" t="s">
        <v>8</v>
      </c>
      <c r="K16" s="10" t="s">
        <v>9</v>
      </c>
      <c r="L16" s="49" t="s">
        <v>49</v>
      </c>
      <c r="M16" s="49" t="s">
        <v>50</v>
      </c>
    </row>
    <row r="17" spans="1:13" s="2" customFormat="1" ht="60">
      <c r="A17" s="11" t="str">
        <f t="shared" ref="A17:A31" si="0">IF(LOOKUP($M17,pretraživanje,mjesec)=LOOKUP($M16,pretraživanje,mjesec),"",LOOKUP($M17,pretraživanje,mjesec))</f>
        <v>rujan</v>
      </c>
      <c r="B17" s="11" t="str">
        <f t="shared" ref="B17:B31" si="1">IF(LOOKUP($M17,pretraživanje,cjelina)=LOOKUP($M16,pretraživanje,cjelina),"",LOOKUP($M17,pretraživanje,cjelina))</f>
        <v>0. Ponavljanje gradiva</v>
      </c>
      <c r="C17" s="11">
        <f t="shared" ref="C17:C31" si="2">IF(ISBLANK(LOOKUP($M17,pretraživanje,sati)),"",LOOKUP($M17,pretraživanje,sati))</f>
        <v>2</v>
      </c>
      <c r="D17" s="30">
        <v>1.2</v>
      </c>
      <c r="E17" s="13" t="str">
        <f t="shared" ref="E17:E31" si="3">LOOKUP($M17,pretraživanje,tema)</f>
        <v>Ponavljanje gradiva
Jezik računala. Spremnici i datoteke. Bojanje. Obrada teksta u Wordu. Internet i elektronička pošta.</v>
      </c>
      <c r="F17" s="13">
        <f t="shared" ref="F17:F31" si="4">LOOKUP($M17,pretraživanje,obrada)</f>
        <v>1</v>
      </c>
      <c r="G17" s="13">
        <f t="shared" ref="G17:G31" si="5">LOOKUP($M17,pretraživanje,vježba)</f>
        <v>1</v>
      </c>
      <c r="H17" s="13">
        <f t="shared" ref="H17:H31" si="6">LOOKUP($M17,pretraživanje,ukupno)</f>
        <v>2</v>
      </c>
      <c r="I17" s="13" t="str">
        <f t="shared" ref="I17:I31" si="7">IF(ISBLANK(LOOKUP($M17,pretraživanje,obrazovnaPostignuca)),"",LOOKUP($M17,pretraživanje,obrazovnaPostignuca))</f>
        <v/>
      </c>
      <c r="J17" s="13" t="str">
        <f t="shared" ref="J17:J31" si="8">IF(ISBLANK(LOOKUP($M17,pretraživanje,kljucniPojmovi)),"",LOOKUP($M17,pretraživanje,kljucniPojmovi))</f>
        <v/>
      </c>
      <c r="K17" s="13" t="str">
        <f t="shared" ref="K17:K31" si="9">IF(ISBLANK(LOOKUP($M17,pretraživanje,suodnos)),"",LOOKUP($M17,pretraživanje,suodnos))</f>
        <v/>
      </c>
      <c r="L17" s="50" t="str">
        <f t="shared" ref="L17:L31" si="10">IF(ISBLANK(LOOKUP(VALUE($D17),pretraživanje,jezik)),"",$D$8)</f>
        <v/>
      </c>
      <c r="M17" s="51">
        <f>VALUE(IF($L17="(B) ,  BASIC",VALUE($D17)*100,VALUE($D17)))</f>
        <v>1.2</v>
      </c>
    </row>
    <row r="18" spans="1:13" s="2" customFormat="1" ht="105">
      <c r="A18" s="11" t="str">
        <f t="shared" si="0"/>
        <v/>
      </c>
      <c r="B18" s="11" t="str">
        <f t="shared" si="1"/>
        <v>1. Osnove informatike</v>
      </c>
      <c r="C18" s="11">
        <f t="shared" si="2"/>
        <v>4</v>
      </c>
      <c r="D18" s="30">
        <v>3.4</v>
      </c>
      <c r="E18" s="13" t="str">
        <f t="shared" si="3"/>
        <v>1.1. Vrste datoteka, dokumenti
Koje vrste datoteka postoje? Programske datoteke. Znakovne datoteke. Datoteke dokumenata. Čemu služi nastavak (proširenje) naziva datoteke? Sažimanje (komprimiranje). Izdvajanje. Pogledi na datoteke. Traženje datoteka.</v>
      </c>
      <c r="F18" s="13">
        <f t="shared" si="4"/>
        <v>1</v>
      </c>
      <c r="G18" s="13">
        <f t="shared" si="5"/>
        <v>1</v>
      </c>
      <c r="H18" s="13">
        <f t="shared" si="6"/>
        <v>2</v>
      </c>
      <c r="I18" s="13" t="str">
        <f t="shared" si="7"/>
        <v>Objasniti u kojem se obliku svi sadržaji trajno čuvaju u računalu.</v>
      </c>
      <c r="J18" s="13" t="str">
        <f t="shared" si="8"/>
        <v>Programske datoteke, znakovne datoteke, datoteke dokumenata.</v>
      </c>
      <c r="K18" s="13" t="str">
        <f t="shared" si="9"/>
        <v/>
      </c>
      <c r="L18" s="50" t="str">
        <f t="shared" si="10"/>
        <v/>
      </c>
      <c r="M18" s="51">
        <f t="shared" ref="M18:M31" si="11">VALUE(IF($L18="(B) ,  BASIC",VALUE($D18)*100,VALUE($D18)))</f>
        <v>3.4</v>
      </c>
    </row>
    <row r="19" spans="1:13" s="2" customFormat="1" ht="105">
      <c r="A19" s="11" t="str">
        <f t="shared" si="0"/>
        <v/>
      </c>
      <c r="B19" s="11" t="str">
        <f t="shared" si="1"/>
        <v/>
      </c>
      <c r="C19" s="11" t="str">
        <f t="shared" si="2"/>
        <v/>
      </c>
      <c r="D19" s="30">
        <v>5.6</v>
      </c>
      <c r="E19" s="13" t="str">
        <f t="shared" si="3"/>
        <v>1.2. Prikaz slika na monitoru i pisaču
Kako monitori prikazuju sliku? O čemu ovisi kvaliteta slike? Crno,bijela slika. Raster. Slika u boji. Dubina boje. Razlučivost. Kako postaviti razlučivost zaslona i dubinu boje? Koji je kapacitet slike? Ispis slike na pisaču.</v>
      </c>
      <c r="F19" s="13">
        <f t="shared" si="4"/>
        <v>1</v>
      </c>
      <c r="G19" s="13">
        <f t="shared" si="5"/>
        <v>1</v>
      </c>
      <c r="H19" s="13">
        <f t="shared" si="6"/>
        <v>2</v>
      </c>
      <c r="I19" s="13" t="str">
        <f t="shared" si="7"/>
        <v>Izraditi jednostavni crtež u bilježnici na rasteru malih dimenzija; na rasteru manjih dimenzija pokušati što točnije prikazati pravocrtnu spojnicu dvaju piksela.</v>
      </c>
      <c r="J19" s="13" t="str">
        <f t="shared" si="8"/>
        <v>Raster, piknja, piksel.</v>
      </c>
      <c r="K19" s="13" t="str">
        <f t="shared" si="9"/>
        <v/>
      </c>
      <c r="L19" s="50" t="str">
        <f t="shared" si="10"/>
        <v/>
      </c>
      <c r="M19" s="51">
        <f t="shared" si="11"/>
        <v>5.6</v>
      </c>
    </row>
    <row r="20" spans="1:13" s="2" customFormat="1" ht="60">
      <c r="A20" s="11" t="str">
        <f t="shared" si="0"/>
        <v/>
      </c>
      <c r="B20" s="11" t="str">
        <f t="shared" si="1"/>
        <v>2. (A) Logo</v>
      </c>
      <c r="C20" s="11">
        <f t="shared" si="2"/>
        <v>10</v>
      </c>
      <c r="D20" s="30">
        <v>7.8</v>
      </c>
      <c r="E20" s="13" t="str">
        <f t="shared" si="3"/>
        <v>2.1. (A) Crtanje kocke i kvadra
Dvodimenzionalno crtanje. Trodimenzionalno crtanje.</v>
      </c>
      <c r="F20" s="13">
        <f t="shared" si="4"/>
        <v>1</v>
      </c>
      <c r="G20" s="13">
        <f t="shared" si="5"/>
        <v>1</v>
      </c>
      <c r="H20" s="13">
        <f t="shared" si="6"/>
        <v>2</v>
      </c>
      <c r="I20" s="13" t="str">
        <f t="shared" si="7"/>
        <v>Crtati prikaze kocke i kvadra.</v>
      </c>
      <c r="J20" s="13" t="str">
        <f t="shared" si="8"/>
        <v>Naredbe za trodimenzionalno crtanje, crtanje kocke, rotacija kocke.</v>
      </c>
      <c r="K20" s="13" t="str">
        <f t="shared" si="9"/>
        <v/>
      </c>
      <c r="L20" s="50" t="str">
        <f t="shared" si="10"/>
        <v>(A) ,  Logo</v>
      </c>
      <c r="M20" s="51">
        <f t="shared" si="11"/>
        <v>7.8</v>
      </c>
    </row>
    <row r="21" spans="1:13" s="2" customFormat="1" ht="30">
      <c r="A21" s="11" t="str">
        <f t="shared" si="0"/>
        <v>listopad</v>
      </c>
      <c r="B21" s="11" t="str">
        <f t="shared" si="1"/>
        <v/>
      </c>
      <c r="C21" s="11" t="str">
        <f t="shared" si="2"/>
        <v/>
      </c>
      <c r="D21" s="30" t="s">
        <v>59</v>
      </c>
      <c r="E21" s="13" t="str">
        <f t="shared" si="3"/>
        <v>Trodimenzionalno crtanje
Primjeri</v>
      </c>
      <c r="F21" s="13">
        <f t="shared" si="4"/>
        <v>0</v>
      </c>
      <c r="G21" s="13">
        <f t="shared" si="5"/>
        <v>2</v>
      </c>
      <c r="H21" s="13">
        <f t="shared" si="6"/>
        <v>2</v>
      </c>
      <c r="I21" s="13" t="str">
        <f t="shared" si="7"/>
        <v/>
      </c>
      <c r="J21" s="13" t="str">
        <f t="shared" si="8"/>
        <v/>
      </c>
      <c r="K21" s="13" t="str">
        <f t="shared" si="9"/>
        <v/>
      </c>
      <c r="L21" s="50" t="str">
        <f t="shared" si="10"/>
        <v>(A) ,  Logo</v>
      </c>
      <c r="M21" s="51">
        <f t="shared" si="11"/>
        <v>9.1</v>
      </c>
    </row>
    <row r="22" spans="1:13" s="2" customFormat="1" ht="60">
      <c r="A22" s="11" t="str">
        <f t="shared" si="0"/>
        <v/>
      </c>
      <c r="B22" s="11" t="str">
        <f t="shared" si="1"/>
        <v/>
      </c>
      <c r="C22" s="11" t="str">
        <f t="shared" si="2"/>
        <v/>
      </c>
      <c r="D22" s="30">
        <v>11.12</v>
      </c>
      <c r="E22" s="13" t="str">
        <f t="shared" si="3"/>
        <v>2.2. (A) Višestruke kornjače
Kako crtati višestrukim kornjačama? Možemo li ubrzati crtanje? FOREACH petlja.</v>
      </c>
      <c r="F22" s="13">
        <f t="shared" si="4"/>
        <v>1</v>
      </c>
      <c r="G22" s="13">
        <f t="shared" si="5"/>
        <v>1</v>
      </c>
      <c r="H22" s="13">
        <f t="shared" si="6"/>
        <v>2</v>
      </c>
      <c r="I22" s="13" t="str">
        <f t="shared" si="7"/>
        <v>Izraditi crtež s pomoću više kornjača.</v>
      </c>
      <c r="J22" s="13" t="str">
        <f t="shared" si="8"/>
        <v>Naredbe za rad s više kornjača.</v>
      </c>
      <c r="K22" s="13" t="str">
        <f t="shared" si="9"/>
        <v/>
      </c>
      <c r="L22" s="50" t="str">
        <f t="shared" si="10"/>
        <v>(A) ,  Logo</v>
      </c>
      <c r="M22" s="51">
        <f t="shared" si="11"/>
        <v>11.12</v>
      </c>
    </row>
    <row r="23" spans="1:13" s="2" customFormat="1" ht="75">
      <c r="A23" s="11" t="str">
        <f t="shared" si="0"/>
        <v/>
      </c>
      <c r="B23" s="11" t="str">
        <f t="shared" si="1"/>
        <v/>
      </c>
      <c r="C23" s="11" t="str">
        <f t="shared" si="2"/>
        <v/>
      </c>
      <c r="D23" s="30">
        <v>13.14</v>
      </c>
      <c r="E23" s="13" t="str">
        <f t="shared" si="3"/>
        <v>2.3. (A) Tipovi podataka: numerički, znakovni, liste
Različiti tipovi podataka. Pridruživanje vrijednosti. Naredbe za rad s brojčanim tipom podataka. Riječi i liste.</v>
      </c>
      <c r="F23" s="13">
        <f t="shared" si="4"/>
        <v>1</v>
      </c>
      <c r="G23" s="13">
        <f t="shared" si="5"/>
        <v>1</v>
      </c>
      <c r="H23" s="13">
        <f t="shared" si="6"/>
        <v>2</v>
      </c>
      <c r="I23" s="13" t="str">
        <f t="shared" si="7"/>
        <v>Preoblikovati znakovne nizove programom.</v>
      </c>
      <c r="J23" s="13" t="str">
        <f t="shared" si="8"/>
        <v>Numerički tip, znakovni tip, liste.</v>
      </c>
      <c r="K23" s="13" t="str">
        <f t="shared" si="9"/>
        <v/>
      </c>
      <c r="L23" s="50" t="str">
        <f t="shared" si="10"/>
        <v>(A) ,  Logo</v>
      </c>
      <c r="M23" s="51">
        <f t="shared" si="11"/>
        <v>13.14</v>
      </c>
    </row>
    <row r="24" spans="1:13" s="2" customFormat="1" ht="60">
      <c r="A24" s="11" t="str">
        <f t="shared" si="0"/>
        <v/>
      </c>
      <c r="B24" s="11" t="str">
        <f t="shared" si="1"/>
        <v/>
      </c>
      <c r="C24" s="11" t="str">
        <f t="shared" si="2"/>
        <v/>
      </c>
      <c r="D24" s="30">
        <v>15.16</v>
      </c>
      <c r="E24" s="13" t="str">
        <f t="shared" si="3"/>
        <v>2.4. (A) Algoritmi koji rabe različite tipove podataka
Algoritam i dijagram tijeka. Petlja FOR. Naredba RANDOM.</v>
      </c>
      <c r="F24" s="13">
        <f t="shared" si="4"/>
        <v>1</v>
      </c>
      <c r="G24" s="13">
        <f t="shared" si="5"/>
        <v>1</v>
      </c>
      <c r="H24" s="13">
        <f t="shared" si="6"/>
        <v>2</v>
      </c>
      <c r="I24" s="13" t="str">
        <f t="shared" si="7"/>
        <v>Raščlaniti problem na manje dijelove i rješavati ga korak po korak.</v>
      </c>
      <c r="J24" s="13" t="str">
        <f t="shared" si="8"/>
        <v>Pisanje algoritma, prevođenje algoritma u program.</v>
      </c>
      <c r="K24" s="13" t="str">
        <f t="shared" si="9"/>
        <v/>
      </c>
      <c r="L24" s="50" t="str">
        <f t="shared" si="10"/>
        <v>(A) ,  Logo</v>
      </c>
      <c r="M24" s="51">
        <f t="shared" si="11"/>
        <v>15.16</v>
      </c>
    </row>
    <row r="25" spans="1:13" s="2" customFormat="1" ht="135">
      <c r="A25" s="11" t="str">
        <f t="shared" si="0"/>
        <v>studeni</v>
      </c>
      <c r="B25" s="11" t="str">
        <f t="shared" si="1"/>
        <v>3. MS Word 2003 i 2007</v>
      </c>
      <c r="C25" s="11">
        <f t="shared" si="2"/>
        <v>6</v>
      </c>
      <c r="D25" s="30">
        <v>17.18</v>
      </c>
      <c r="E25" s="13" t="str">
        <f t="shared" si="3"/>
        <v xml:space="preserve">3.1 Izrada i oblikovanje tablica, kretanje u njima
Što je tablica. Kako napraviti tablicu? Samooblikovanje (oblikovanje) tablice. Crtanje tablice. Označavanje ćelija, redaka ili stupaca. Širina i visina stupaca i redaka. Raspodjela stupaca i redaka. Promjena veličine tablice. Podjela ćelija. Brisanje ćelija. </v>
      </c>
      <c r="F25" s="13">
        <f t="shared" si="4"/>
        <v>1</v>
      </c>
      <c r="G25" s="13">
        <f t="shared" si="5"/>
        <v>1</v>
      </c>
      <c r="H25" s="13">
        <f t="shared" si="6"/>
        <v>2</v>
      </c>
      <c r="I25" s="13" t="str">
        <f t="shared" si="7"/>
        <v>Umetnuti u tekst tablicu zadanog broja redova i stupaca te podesiti njihove veličine; unijeti podatke u tablicu.</v>
      </c>
      <c r="J25" s="13" t="str">
        <f t="shared" si="8"/>
        <v>Elementi tablice (stupac, redak, ćelija), namještanje visine retka i širine stupca, spajanje i razdvajanje ćelija.</v>
      </c>
      <c r="K25" s="13" t="str">
        <f t="shared" si="9"/>
        <v/>
      </c>
      <c r="L25" s="50" t="str">
        <f t="shared" si="10"/>
        <v/>
      </c>
      <c r="M25" s="51">
        <f t="shared" si="11"/>
        <v>17.18</v>
      </c>
    </row>
    <row r="26" spans="1:13" s="2" customFormat="1" ht="135">
      <c r="A26" s="11" t="str">
        <f t="shared" si="0"/>
        <v/>
      </c>
      <c r="B26" s="11" t="str">
        <f t="shared" si="1"/>
        <v/>
      </c>
      <c r="C26" s="11" t="str">
        <f t="shared" si="2"/>
        <v/>
      </c>
      <c r="D26" s="30" t="s">
        <v>60</v>
      </c>
      <c r="E26" s="13" t="str">
        <f t="shared" si="3"/>
        <v xml:space="preserve">3.2. Položaj i uokvirivanje tablice, razvrstavanje u tablici. 
Položaj tablice. Položaj teksta u ćeliji. Smjer teksta u ćeliji. Okviri tablica (debljine i vrste crta). Postavljanje složenijih okvira i sjenčanja dijaloškim okvirom Obrubi i sjenčanje. Brisanje obruba i sjenčanja. Razvrstavanje podataka u tablici. </v>
      </c>
      <c r="F26" s="13">
        <f t="shared" si="4"/>
        <v>1</v>
      </c>
      <c r="G26" s="13">
        <f t="shared" si="5"/>
        <v>1</v>
      </c>
      <c r="H26" s="13">
        <f t="shared" si="6"/>
        <v>2</v>
      </c>
      <c r="I26" s="13" t="str">
        <f t="shared" si="7"/>
        <v>Umetnuti u tekst tablicu zadanog broja redova i stupaca, prilagoditi njihove veličine, unijeti podatke u tablicu te joj po potrebi mijenjati položaj; podatke razvrstati abecednim redom; tablicu ukrasiti dodavanjem obruba zadane debljine, vrste i boje linije.</v>
      </c>
      <c r="J26" s="13" t="str">
        <f t="shared" si="8"/>
        <v>Položaj tablice u tekstu, okviri tablica (debljine i vrste crta, odabir sjenčanja), razvrstavanje podataka u tablici (rastućim ili padajućim redoslijedom).</v>
      </c>
      <c r="K26" s="13" t="str">
        <f t="shared" si="9"/>
        <v/>
      </c>
      <c r="L26" s="50" t="str">
        <f t="shared" si="10"/>
        <v/>
      </c>
      <c r="M26" s="51">
        <f t="shared" si="11"/>
        <v>19.2</v>
      </c>
    </row>
    <row r="27" spans="1:13" s="2" customFormat="1" ht="120">
      <c r="A27" s="11" t="str">
        <f t="shared" si="0"/>
        <v/>
      </c>
      <c r="B27" s="11" t="str">
        <f t="shared" si="1"/>
        <v/>
      </c>
      <c r="C27" s="11" t="str">
        <f t="shared" si="2"/>
        <v/>
      </c>
      <c r="D27" s="30">
        <v>21.22</v>
      </c>
      <c r="E27" s="13" t="str">
        <f t="shared" si="3"/>
        <v xml:space="preserve">3.3. Crtanje programom za obradu teksta.
Alatna traka za crtanje. Samooblici. Linije, strjelice, pravokutnici, krugovi. Dodavanje sjene gotovim likovima. 3D vrsta. Redoslijed likova. Grupiranje objekata (likova). Rotiraj ili zrcali. Dodavanje teksta. Tekstualni okvir. Prelamanje teksta. </v>
      </c>
      <c r="F27" s="13">
        <f t="shared" si="4"/>
        <v>1</v>
      </c>
      <c r="G27" s="13">
        <f t="shared" si="5"/>
        <v>1</v>
      </c>
      <c r="H27" s="13">
        <f t="shared" si="6"/>
        <v>2</v>
      </c>
      <c r="I27" s="13" t="str">
        <f t="shared" si="7"/>
        <v>Nacrtati zadane (osnovne) objekte, obraditi ih linijama različitih boja i debljina te ih naredbom za grupiranje spojiti u jednu cjelinu.</v>
      </c>
      <c r="J27" s="13" t="str">
        <f t="shared" si="8"/>
        <v>Traka za crtanje, crtanje osnovnih likova, grupiranje objekata.</v>
      </c>
      <c r="K27" s="13" t="str">
        <f t="shared" si="9"/>
        <v/>
      </c>
      <c r="L27" s="50" t="str">
        <f t="shared" si="10"/>
        <v/>
      </c>
      <c r="M27" s="51">
        <f t="shared" si="11"/>
        <v>21.22</v>
      </c>
    </row>
    <row r="28" spans="1:13" s="2" customFormat="1" ht="30">
      <c r="A28" s="11" t="str">
        <f t="shared" si="0"/>
        <v/>
      </c>
      <c r="B28" s="11" t="str">
        <f t="shared" si="1"/>
        <v>Ponavljanje i pisana provjera</v>
      </c>
      <c r="C28" s="11">
        <f t="shared" si="2"/>
        <v>2</v>
      </c>
      <c r="D28" s="30">
        <v>23.24</v>
      </c>
      <c r="E28" s="13" t="str">
        <f t="shared" si="3"/>
        <v>Ponavljanje gradiva
Pisana provjera</v>
      </c>
      <c r="F28" s="13">
        <f t="shared" si="4"/>
        <v>1</v>
      </c>
      <c r="G28" s="13">
        <f t="shared" si="5"/>
        <v>1</v>
      </c>
      <c r="H28" s="13">
        <f t="shared" si="6"/>
        <v>2</v>
      </c>
      <c r="I28" s="13" t="str">
        <f t="shared" si="7"/>
        <v/>
      </c>
      <c r="J28" s="13" t="str">
        <f t="shared" si="8"/>
        <v/>
      </c>
      <c r="K28" s="13" t="str">
        <f t="shared" si="9"/>
        <v/>
      </c>
      <c r="L28" s="50" t="str">
        <f t="shared" si="10"/>
        <v/>
      </c>
      <c r="M28" s="51">
        <f t="shared" si="11"/>
        <v>23.24</v>
      </c>
    </row>
    <row r="29" spans="1:13" s="2" customFormat="1" ht="45">
      <c r="A29" s="11" t="str">
        <f t="shared" si="0"/>
        <v>prosinac</v>
      </c>
      <c r="B29" s="11" t="str">
        <f t="shared" si="1"/>
        <v>Projekti</v>
      </c>
      <c r="C29" s="11">
        <f t="shared" si="2"/>
        <v>4</v>
      </c>
      <c r="D29" s="30">
        <v>25.26</v>
      </c>
      <c r="E29" s="13" t="str">
        <f t="shared" si="3"/>
        <v>Ponavljanje gradiva
Izrada i predstavljanje plakata i referata. Praktični radovi učenika.</v>
      </c>
      <c r="F29" s="13">
        <f t="shared" si="4"/>
        <v>0</v>
      </c>
      <c r="G29" s="13">
        <f t="shared" si="5"/>
        <v>2</v>
      </c>
      <c r="H29" s="13">
        <f t="shared" si="6"/>
        <v>2</v>
      </c>
      <c r="I29" s="13" t="str">
        <f t="shared" si="7"/>
        <v/>
      </c>
      <c r="J29" s="13" t="str">
        <f t="shared" si="8"/>
        <v/>
      </c>
      <c r="K29" s="13" t="str">
        <f t="shared" si="9"/>
        <v/>
      </c>
      <c r="L29" s="50" t="str">
        <f t="shared" si="10"/>
        <v/>
      </c>
      <c r="M29" s="51">
        <f t="shared" si="11"/>
        <v>25.26</v>
      </c>
    </row>
    <row r="30" spans="1:13" s="2" customFormat="1" ht="45">
      <c r="A30" s="11" t="str">
        <f t="shared" si="0"/>
        <v/>
      </c>
      <c r="B30" s="11" t="str">
        <f t="shared" si="1"/>
        <v/>
      </c>
      <c r="C30" s="11" t="str">
        <f t="shared" si="2"/>
        <v/>
      </c>
      <c r="D30" s="30">
        <v>27.28</v>
      </c>
      <c r="E30" s="13" t="str">
        <f t="shared" si="3"/>
        <v>Ponavljanje gradiva
Izrada i predstavljanje plakata i referata. Praktični radovi učenika.</v>
      </c>
      <c r="F30" s="13">
        <f t="shared" si="4"/>
        <v>0</v>
      </c>
      <c r="G30" s="13">
        <f t="shared" si="5"/>
        <v>2</v>
      </c>
      <c r="H30" s="13">
        <f t="shared" si="6"/>
        <v>2</v>
      </c>
      <c r="I30" s="13" t="str">
        <f t="shared" si="7"/>
        <v/>
      </c>
      <c r="J30" s="13" t="str">
        <f t="shared" si="8"/>
        <v/>
      </c>
      <c r="K30" s="13" t="str">
        <f t="shared" si="9"/>
        <v/>
      </c>
      <c r="L30" s="50" t="str">
        <f t="shared" si="10"/>
        <v/>
      </c>
      <c r="M30" s="51">
        <f t="shared" si="11"/>
        <v>27.28</v>
      </c>
    </row>
    <row r="31" spans="1:13" s="2" customFormat="1" ht="30">
      <c r="A31" s="11" t="str">
        <f t="shared" si="0"/>
        <v/>
      </c>
      <c r="B31" s="19" t="str">
        <f t="shared" si="1"/>
        <v>Zaključivanje ocjena</v>
      </c>
      <c r="C31" s="19">
        <f t="shared" si="2"/>
        <v>2</v>
      </c>
      <c r="D31" s="31" t="s">
        <v>62</v>
      </c>
      <c r="E31" s="20" t="str">
        <f t="shared" si="3"/>
        <v>Ponavljanje gradiva 
ZAKLJUČIVANJE OCJENA</v>
      </c>
      <c r="F31" s="20">
        <f t="shared" si="4"/>
        <v>1</v>
      </c>
      <c r="G31" s="20">
        <f t="shared" si="5"/>
        <v>1</v>
      </c>
      <c r="H31" s="20">
        <f t="shared" si="6"/>
        <v>2</v>
      </c>
      <c r="I31" s="20" t="str">
        <f t="shared" si="7"/>
        <v/>
      </c>
      <c r="J31" s="20" t="str">
        <f t="shared" si="8"/>
        <v/>
      </c>
      <c r="K31" s="20" t="str">
        <f t="shared" si="9"/>
        <v/>
      </c>
      <c r="L31" s="50" t="str">
        <f t="shared" si="10"/>
        <v/>
      </c>
      <c r="M31" s="51">
        <f t="shared" si="11"/>
        <v>29.3</v>
      </c>
    </row>
    <row r="32" spans="1:13" s="2" customFormat="1">
      <c r="A32" s="24"/>
      <c r="B32" s="24"/>
      <c r="C32" s="24"/>
      <c r="D32" s="32"/>
      <c r="E32" s="25"/>
      <c r="F32" s="25"/>
      <c r="G32" s="25"/>
      <c r="H32" s="25"/>
      <c r="I32" s="25"/>
      <c r="J32" s="25"/>
      <c r="K32" s="25"/>
      <c r="L32" s="52"/>
      <c r="M32" s="53"/>
    </row>
    <row r="33" spans="1:13" s="2" customFormat="1" ht="18.75">
      <c r="A33" s="38" t="s">
        <v>66</v>
      </c>
      <c r="B33" s="23"/>
      <c r="C33"/>
      <c r="D33" s="33"/>
      <c r="E33"/>
      <c r="F33"/>
      <c r="G33"/>
      <c r="H33"/>
      <c r="I33"/>
      <c r="J33"/>
      <c r="K33"/>
      <c r="L33" s="54"/>
      <c r="M33" s="55"/>
    </row>
    <row r="34" spans="1:13" s="2" customFormat="1">
      <c r="A34" s="26"/>
      <c r="B34" s="26"/>
      <c r="C34" s="26"/>
      <c r="D34" s="34"/>
      <c r="E34" s="27"/>
      <c r="F34" s="27"/>
      <c r="G34" s="27"/>
      <c r="H34" s="27"/>
      <c r="I34" s="27"/>
      <c r="J34" s="27"/>
      <c r="K34" s="27"/>
      <c r="L34" s="56"/>
      <c r="M34" s="57"/>
    </row>
    <row r="35" spans="1:13" s="2" customFormat="1" ht="135">
      <c r="A35" s="11" t="str">
        <f>IF(LOOKUP($M35,pretraživanje,mjesec)=LOOKUP($M31,pretraživanje,mjesec),"",LOOKUP($M35,pretraživanje,mjesec))</f>
        <v>siječanj</v>
      </c>
      <c r="B35" s="11" t="str">
        <f>IF(LOOKUP($M35,pretraživanje,cjelina)=LOOKUP($M31,pretraživanje,cjelina),"",LOOKUP($M35,pretraživanje,cjelina))</f>
        <v>4. Mreže i internet</v>
      </c>
      <c r="C35" s="11">
        <f t="shared" ref="C35:C54" si="12">IF(ISBLANK(LOOKUP($M35,pretraživanje,sati)),"",LOOKUP($M35,pretraživanje,sati))</f>
        <v>6</v>
      </c>
      <c r="D35" s="35">
        <v>31.32</v>
      </c>
      <c r="E35" s="21" t="str">
        <f t="shared" ref="E35:E54" si="13">LOOKUP($M35,pretraživanje,tema)</f>
        <v>4.1. Povezivanje računala
Računalna mreža (Network). Zašto računalna mreža? Koji su nedostatci mrežnog rada? Što čini računalnu komunikaciju? Vrste mreža. Kako ćemo pristupiti zajedničkim mapama na drugim računalima u lokalnoj mreži? Kako ćemo prikazati sva računala spojena na lokalnu mrežu?</v>
      </c>
      <c r="F35" s="21">
        <f t="shared" ref="F35:F54" si="14">LOOKUP($M35,pretraživanje,obrada)</f>
        <v>1</v>
      </c>
      <c r="G35" s="21">
        <f t="shared" ref="G35:G54" si="15">LOOKUP($M35,pretraživanje,vježba)</f>
        <v>1</v>
      </c>
      <c r="H35" s="21">
        <f t="shared" ref="H35:H54" si="16">LOOKUP($M35,pretraživanje,ukupno)</f>
        <v>2</v>
      </c>
      <c r="I35" s="21" t="str">
        <f t="shared" ref="I35:I54" si="17">IF(ISBLANK(LOOKUP($M35,pretraživanje,obrazovnaPostignuca)),"",LOOKUP($M35,pretraživanje,obrazovnaPostignuca))</f>
        <v>Objasniti svrhu i potrebu povezivanja računala i pristupiti podatcima na drugome računalu.</v>
      </c>
      <c r="J35" s="21" t="str">
        <f t="shared" ref="J35:J54" si="18">IF(ISBLANK(LOOKUP($M35,pretraživanje,kljucniPojmovi)),"",LOOKUP($M35,pretraživanje,kljucniPojmovi))</f>
        <v>Lokalna mreža, načini povezivanja.</v>
      </c>
      <c r="K35" s="21" t="str">
        <f t="shared" ref="K35:K54" si="19">IF(ISBLANK(LOOKUP($M35,pretraživanje,suodnos)),"",LOOKUP($M35,pretraživanje,suodnos))</f>
        <v/>
      </c>
      <c r="L35" s="50" t="str">
        <f t="shared" ref="L35:L54" si="20">IF(ISBLANK(LOOKUP(VALUE($D35),pretraživanje,jezik)),"",$D$8)</f>
        <v/>
      </c>
      <c r="M35" s="51">
        <f t="shared" ref="M35:M54" si="21">VALUE(IF($L35="(B) ,  BASIC",VALUE($D35)*100,VALUE($D35)))</f>
        <v>31.32</v>
      </c>
    </row>
    <row r="36" spans="1:13" s="2" customFormat="1" ht="45">
      <c r="A36" s="11" t="str">
        <f t="shared" ref="A36:A54" si="22">IF(LOOKUP($M36,pretraživanje,mjesec)=LOOKUP($M35,pretraživanje,mjesec),"",LOOKUP($M36,pretraživanje,mjesec))</f>
        <v/>
      </c>
      <c r="B36" s="11" t="str">
        <f t="shared" ref="B36:B54" si="23">IF(LOOKUP($M36,pretraživanje,cjelina)=LOOKUP($M35,pretraživanje,cjelina),"",LOOKUP($M36,pretraživanje,cjelina))</f>
        <v/>
      </c>
      <c r="C36" s="11" t="str">
        <f t="shared" si="12"/>
        <v/>
      </c>
      <c r="D36" s="36">
        <v>33.340000000000003</v>
      </c>
      <c r="E36" s="13" t="str">
        <f t="shared" si="13"/>
        <v xml:space="preserve">4.2. Paketni prijenos podataka mrežom
Prijenos podataka. Adrese računala. </v>
      </c>
      <c r="F36" s="13">
        <f t="shared" si="14"/>
        <v>1</v>
      </c>
      <c r="G36" s="13">
        <f t="shared" si="15"/>
        <v>1</v>
      </c>
      <c r="H36" s="13">
        <f t="shared" si="16"/>
        <v>2</v>
      </c>
      <c r="I36" s="13" t="str">
        <f t="shared" si="17"/>
        <v>Svojim riječima objasniti paketni prijenos.</v>
      </c>
      <c r="J36" s="13" t="str">
        <f t="shared" si="18"/>
        <v>Poruke, paketi podataka, norme za prijenos (protokoli).</v>
      </c>
      <c r="K36" s="13" t="str">
        <f t="shared" si="19"/>
        <v/>
      </c>
      <c r="L36" s="50" t="str">
        <f t="shared" si="20"/>
        <v/>
      </c>
      <c r="M36" s="51">
        <f t="shared" si="21"/>
        <v>33.340000000000003</v>
      </c>
    </row>
    <row r="37" spans="1:13" s="2" customFormat="1" ht="60">
      <c r="A37" s="11" t="str">
        <f t="shared" si="22"/>
        <v/>
      </c>
      <c r="B37" s="11" t="str">
        <f t="shared" si="23"/>
        <v/>
      </c>
      <c r="C37" s="11" t="str">
        <f t="shared" si="12"/>
        <v/>
      </c>
      <c r="D37" s="36">
        <v>35.36</v>
      </c>
      <c r="E37" s="13" t="str">
        <f t="shared" si="13"/>
        <v xml:space="preserve">4.3. Sustavno prikupljanje sadržaja s Weba
Kakav je Internet medij. Kako se zaštititi? Praktični savjeti. Preuzimanje sadržaja s weba. </v>
      </c>
      <c r="F37" s="13">
        <f t="shared" si="14"/>
        <v>1</v>
      </c>
      <c r="G37" s="13">
        <f t="shared" si="15"/>
        <v>1</v>
      </c>
      <c r="H37" s="13">
        <f t="shared" si="16"/>
        <v>2</v>
      </c>
      <c r="I37" s="13" t="str">
        <f t="shared" si="17"/>
        <v>Pretvarati Web sadržaje u druge oblike.</v>
      </c>
      <c r="J37" s="13" t="str">
        <f t="shared" si="18"/>
        <v>Opasnost od virusa, spremanje Web stranice na disk, izdvajanje dijelova stranice.</v>
      </c>
      <c r="K37" s="13" t="str">
        <f t="shared" si="19"/>
        <v/>
      </c>
      <c r="L37" s="50" t="str">
        <f t="shared" si="20"/>
        <v/>
      </c>
      <c r="M37" s="51">
        <f t="shared" si="21"/>
        <v>35.36</v>
      </c>
    </row>
    <row r="38" spans="1:13" s="2" customFormat="1" ht="30">
      <c r="A38" s="11" t="str">
        <f t="shared" si="22"/>
        <v>veljača</v>
      </c>
      <c r="B38" s="11" t="str">
        <f t="shared" si="23"/>
        <v>Projekti</v>
      </c>
      <c r="C38" s="11">
        <f t="shared" si="12"/>
        <v>2</v>
      </c>
      <c r="D38" s="36">
        <v>37.380000000000003</v>
      </c>
      <c r="E38" s="13" t="str">
        <f t="shared" si="13"/>
        <v>Projekti
Projekti.</v>
      </c>
      <c r="F38" s="13">
        <f t="shared" si="14"/>
        <v>0</v>
      </c>
      <c r="G38" s="13">
        <f t="shared" si="15"/>
        <v>2</v>
      </c>
      <c r="H38" s="13">
        <f t="shared" si="16"/>
        <v>2</v>
      </c>
      <c r="I38" s="13" t="str">
        <f t="shared" si="17"/>
        <v/>
      </c>
      <c r="J38" s="13" t="str">
        <f t="shared" si="18"/>
        <v/>
      </c>
      <c r="K38" s="13" t="str">
        <f t="shared" si="19"/>
        <v/>
      </c>
      <c r="L38" s="50" t="str">
        <f t="shared" si="20"/>
        <v/>
      </c>
      <c r="M38" s="51">
        <f t="shared" si="21"/>
        <v>37.380000000000003</v>
      </c>
    </row>
    <row r="39" spans="1:13" s="2" customFormat="1" ht="135">
      <c r="A39" s="11" t="str">
        <f t="shared" si="22"/>
        <v/>
      </c>
      <c r="B39" s="11" t="str">
        <f t="shared" si="23"/>
        <v>5. Multimedija</v>
      </c>
      <c r="C39" s="11">
        <f t="shared" si="12"/>
        <v>10</v>
      </c>
      <c r="D39" s="36" t="s">
        <v>61</v>
      </c>
      <c r="E39" s="13" t="str">
        <f t="shared" si="13"/>
        <v>5.1. Snimanje audiozapisa
Značenje osnovnih pojmova. Kako povezati zvučnu karticu i mikrofon? Snimanje i obrada zvuka.  Snimač zvuka: gdje se nalazi i kako ga pokrenuti? Kako započeti? Spremanje zvučne datoteke. Kako otvoriti postojeću ili započeti novu datoteku? Uređivanje zvučnog zapisa. Efekti.</v>
      </c>
      <c r="F39" s="13">
        <f t="shared" si="14"/>
        <v>1</v>
      </c>
      <c r="G39" s="13">
        <f t="shared" si="15"/>
        <v>1</v>
      </c>
      <c r="H39" s="13">
        <f t="shared" si="16"/>
        <v>2</v>
      </c>
      <c r="I39" s="13" t="str">
        <f t="shared" si="17"/>
        <v>Snimati zvuk i pohraniti snimku u zvučnu datoteku, prepoznati zvučnu datoteku.</v>
      </c>
      <c r="J39" s="13" t="str">
        <f t="shared" si="18"/>
        <v>Mikrofon, program za snimanje zvuka, pohranjivanje zvučne snimke.</v>
      </c>
      <c r="K39" s="13" t="str">
        <f t="shared" si="19"/>
        <v/>
      </c>
      <c r="L39" s="50" t="str">
        <f t="shared" si="20"/>
        <v/>
      </c>
      <c r="M39" s="51">
        <f t="shared" si="21"/>
        <v>39.4</v>
      </c>
    </row>
    <row r="40" spans="1:13" s="2" customFormat="1" ht="90">
      <c r="A40" s="11" t="str">
        <f t="shared" si="22"/>
        <v/>
      </c>
      <c r="B40" s="11" t="str">
        <f t="shared" si="23"/>
        <v/>
      </c>
      <c r="C40" s="11" t="str">
        <f t="shared" si="12"/>
        <v/>
      </c>
      <c r="D40" s="36">
        <v>41.42</v>
      </c>
      <c r="E40" s="13" t="str">
        <f t="shared" si="13"/>
        <v xml:space="preserve">5.2. Oblikovanje zvučnog zapisa
Obrada audiozapisa. Kako koristiti program Audacity? Snimanje zvučnog zapisa. Spremanje zvučnog zapisa. Uređivanje zvučnog zapisa. Efekti. Pretvaranje zapisa. Stvaranje liste. </v>
      </c>
      <c r="F40" s="13">
        <f t="shared" si="14"/>
        <v>1</v>
      </c>
      <c r="G40" s="13">
        <f t="shared" si="15"/>
        <v>1</v>
      </c>
      <c r="H40" s="13">
        <f t="shared" si="16"/>
        <v>2</v>
      </c>
      <c r="I40" s="13" t="str">
        <f t="shared" si="17"/>
        <v>Koristiti neki od programa za preslušavanje audiozapisa (media player).</v>
      </c>
      <c r="J40" s="13" t="str">
        <f t="shared" si="18"/>
        <v>WAV, MP3, liste (playlist).</v>
      </c>
      <c r="K40" s="13" t="str">
        <f t="shared" si="19"/>
        <v/>
      </c>
      <c r="L40" s="50" t="str">
        <f t="shared" si="20"/>
        <v/>
      </c>
      <c r="M40" s="51">
        <f t="shared" si="21"/>
        <v>41.42</v>
      </c>
    </row>
    <row r="41" spans="1:13" s="2" customFormat="1" ht="120">
      <c r="A41" s="11" t="str">
        <f t="shared" si="22"/>
        <v/>
      </c>
      <c r="B41" s="11" t="str">
        <f t="shared" si="23"/>
        <v/>
      </c>
      <c r="C41" s="11" t="str">
        <f t="shared" si="12"/>
        <v/>
      </c>
      <c r="D41" s="30">
        <v>43.44</v>
      </c>
      <c r="E41" s="13" t="str">
        <f t="shared" si="13"/>
        <v xml:space="preserve">5.3. Montaža videozapisa
Windows Movie Maker. Gdje se nalazi i kako ga pokrenuti? Izgled programa Windows Movie Maker.Umetanje videoisječaka. Slaganje isječaka na ploču scenarija. Reprodukcija. Postavljanje prijelaza (tranzicija). Spremanje i otvaranje projekta. </v>
      </c>
      <c r="F41" s="13">
        <f t="shared" si="14"/>
        <v>1</v>
      </c>
      <c r="G41" s="13">
        <f t="shared" si="15"/>
        <v>1</v>
      </c>
      <c r="H41" s="13">
        <f t="shared" si="16"/>
        <v>2</v>
      </c>
      <c r="I41" s="13" t="str">
        <f t="shared" si="17"/>
        <v>Stvoriti manji videozapis Web kvalitete od nekoliko zasebnih videoisječaka snimljenih digitalnim fotoaparatom.</v>
      </c>
      <c r="J41" s="13" t="str">
        <f t="shared" si="18"/>
        <v>Videozahvat (capture), montiranje kadrova, prijelazi (tranzicije).</v>
      </c>
      <c r="K41" s="13" t="str">
        <f t="shared" si="19"/>
        <v/>
      </c>
      <c r="L41" s="50" t="str">
        <f t="shared" si="20"/>
        <v/>
      </c>
      <c r="M41" s="51">
        <f t="shared" si="21"/>
        <v>43.44</v>
      </c>
    </row>
    <row r="42" spans="1:13" s="2" customFormat="1" ht="60">
      <c r="A42" s="11" t="str">
        <f t="shared" si="22"/>
        <v>ožujak</v>
      </c>
      <c r="B42" s="11" t="str">
        <f t="shared" si="23"/>
        <v/>
      </c>
      <c r="C42" s="11" t="str">
        <f t="shared" si="12"/>
        <v/>
      </c>
      <c r="D42" s="30">
        <v>45.46</v>
      </c>
      <c r="E42" s="13" t="str">
        <f t="shared" si="13"/>
        <v xml:space="preserve">5.4. Obrada videozapisa u vremenu
Pogled na traku vremenskog niza kadrova. Obrada zvuka. Dodavanje govornog komentara. </v>
      </c>
      <c r="F42" s="13">
        <f t="shared" si="14"/>
        <v>1</v>
      </c>
      <c r="G42" s="13">
        <f t="shared" si="15"/>
        <v>1</v>
      </c>
      <c r="H42" s="13">
        <f t="shared" si="16"/>
        <v>2</v>
      </c>
      <c r="I42" s="13" t="str">
        <f t="shared" si="17"/>
        <v>Prilagoditi trajanje videouratka.</v>
      </c>
      <c r="J42" s="13" t="str">
        <f t="shared" si="18"/>
        <v>Vremenski niz, umetanje zvučnih datoteka.</v>
      </c>
      <c r="K42" s="13" t="str">
        <f t="shared" si="19"/>
        <v/>
      </c>
      <c r="L42" s="50" t="str">
        <f t="shared" si="20"/>
        <v/>
      </c>
      <c r="M42" s="51">
        <f t="shared" si="21"/>
        <v>45.46</v>
      </c>
    </row>
    <row r="43" spans="1:13" s="2" customFormat="1" ht="75">
      <c r="A43" s="11" t="str">
        <f t="shared" si="22"/>
        <v/>
      </c>
      <c r="B43" s="11" t="str">
        <f t="shared" si="23"/>
        <v/>
      </c>
      <c r="C43" s="11" t="str">
        <f t="shared" si="12"/>
        <v/>
      </c>
      <c r="D43" s="30">
        <v>47.48</v>
      </c>
      <c r="E43" s="13" t="str">
        <f t="shared" si="13"/>
        <v>5.5. Umetanje datoteka u videozapis
Umetanje slika. Umetanje videoefekata. 
5.6. Završna obrada i pohrana videouratka.
Najava i odjava. Spremanje (pohrana) videouratka.</v>
      </c>
      <c r="F43" s="13">
        <f t="shared" si="14"/>
        <v>1</v>
      </c>
      <c r="G43" s="13">
        <f t="shared" si="15"/>
        <v>1</v>
      </c>
      <c r="H43" s="13">
        <f t="shared" si="16"/>
        <v>2</v>
      </c>
      <c r="I43" s="13" t="str">
        <f t="shared" si="17"/>
        <v>Umetati crteže u videodatoteku.Oblikovati i izgraditi jednostavniji videouradak.</v>
      </c>
      <c r="J43" s="13" t="str">
        <f t="shared" si="18"/>
        <v>Ubacivanje slika; ubacivanje videoisječaka.Najava i odjava, kakvoća (vrsnoća) videodatoteke.</v>
      </c>
      <c r="K43" s="13" t="str">
        <f t="shared" si="19"/>
        <v/>
      </c>
      <c r="L43" s="50" t="str">
        <f t="shared" si="20"/>
        <v/>
      </c>
      <c r="M43" s="51">
        <f t="shared" si="21"/>
        <v>47.48</v>
      </c>
    </row>
    <row r="44" spans="1:13" s="2" customFormat="1">
      <c r="A44" s="11" t="str">
        <f t="shared" si="22"/>
        <v/>
      </c>
      <c r="B44" s="11" t="str">
        <f t="shared" si="23"/>
        <v>Projekti</v>
      </c>
      <c r="C44" s="11">
        <f t="shared" si="12"/>
        <v>4</v>
      </c>
      <c r="D44" s="30" t="s">
        <v>63</v>
      </c>
      <c r="E44" s="13" t="str">
        <f t="shared" si="13"/>
        <v>Samostalni projekti učenika</v>
      </c>
      <c r="F44" s="13">
        <f t="shared" si="14"/>
        <v>0</v>
      </c>
      <c r="G44" s="13">
        <f t="shared" si="15"/>
        <v>2</v>
      </c>
      <c r="H44" s="13">
        <f t="shared" si="16"/>
        <v>2</v>
      </c>
      <c r="I44" s="13" t="str">
        <f t="shared" si="17"/>
        <v/>
      </c>
      <c r="J44" s="13" t="str">
        <f t="shared" si="18"/>
        <v/>
      </c>
      <c r="K44" s="13" t="str">
        <f t="shared" si="19"/>
        <v/>
      </c>
      <c r="L44" s="50" t="str">
        <f t="shared" si="20"/>
        <v/>
      </c>
      <c r="M44" s="51">
        <f t="shared" si="21"/>
        <v>49.5</v>
      </c>
    </row>
    <row r="45" spans="1:13" s="2" customFormat="1">
      <c r="A45" s="11" t="str">
        <f t="shared" si="22"/>
        <v/>
      </c>
      <c r="B45" s="11" t="str">
        <f t="shared" si="23"/>
        <v/>
      </c>
      <c r="C45" s="11" t="str">
        <f t="shared" si="12"/>
        <v/>
      </c>
      <c r="D45" s="30">
        <v>51.52</v>
      </c>
      <c r="E45" s="13" t="str">
        <f t="shared" si="13"/>
        <v>Samostalni projekti učenika</v>
      </c>
      <c r="F45" s="13">
        <f t="shared" si="14"/>
        <v>0</v>
      </c>
      <c r="G45" s="13">
        <f t="shared" si="15"/>
        <v>2</v>
      </c>
      <c r="H45" s="13">
        <f t="shared" si="16"/>
        <v>2</v>
      </c>
      <c r="I45" s="13" t="str">
        <f t="shared" si="17"/>
        <v/>
      </c>
      <c r="J45" s="13" t="str">
        <f t="shared" si="18"/>
        <v/>
      </c>
      <c r="K45" s="13" t="str">
        <f t="shared" si="19"/>
        <v/>
      </c>
      <c r="L45" s="50" t="str">
        <f t="shared" si="20"/>
        <v/>
      </c>
      <c r="M45" s="51">
        <f t="shared" si="21"/>
        <v>51.52</v>
      </c>
    </row>
    <row r="46" spans="1:13" s="2" customFormat="1" ht="30">
      <c r="A46" s="11" t="str">
        <f t="shared" si="22"/>
        <v>travanj</v>
      </c>
      <c r="B46" s="11" t="str">
        <f t="shared" si="23"/>
        <v>Ponavljanje i pisana provjera</v>
      </c>
      <c r="C46" s="11">
        <f t="shared" si="12"/>
        <v>2</v>
      </c>
      <c r="D46" s="30">
        <v>53.54</v>
      </c>
      <c r="E46" s="13" t="str">
        <f t="shared" si="13"/>
        <v>Ponavljanje gradiva
Pisana provjera znanja</v>
      </c>
      <c r="F46" s="13">
        <f t="shared" si="14"/>
        <v>0</v>
      </c>
      <c r="G46" s="13">
        <f t="shared" si="15"/>
        <v>2</v>
      </c>
      <c r="H46" s="13">
        <f t="shared" si="16"/>
        <v>2</v>
      </c>
      <c r="I46" s="13" t="str">
        <f t="shared" si="17"/>
        <v/>
      </c>
      <c r="J46" s="13" t="str">
        <f t="shared" si="18"/>
        <v/>
      </c>
      <c r="K46" s="13" t="str">
        <f t="shared" si="19"/>
        <v/>
      </c>
      <c r="L46" s="50" t="str">
        <f t="shared" si="20"/>
        <v/>
      </c>
      <c r="M46" s="51">
        <f t="shared" si="21"/>
        <v>53.54</v>
      </c>
    </row>
    <row r="47" spans="1:13" s="2" customFormat="1" ht="90">
      <c r="A47" s="11" t="str">
        <f t="shared" si="22"/>
        <v/>
      </c>
      <c r="B47" s="11" t="str">
        <f t="shared" si="23"/>
        <v>6. MS PowerPoint2003 i 2007</v>
      </c>
      <c r="C47" s="11">
        <f t="shared" si="12"/>
        <v>10</v>
      </c>
      <c r="D47" s="30">
        <v>55.56</v>
      </c>
      <c r="E47" s="13" t="str">
        <f t="shared" si="13"/>
        <v xml:space="preserve">6.1. Upoznavanje alata za izradu prezentacija
Prednosti izrade prezentacija na računalu. Svijet prezentacija. Gdje ga možemo pronaći i kako ga pokrenuti? Što ako ne vidimo potrebne alatne trake? </v>
      </c>
      <c r="F47" s="13">
        <f t="shared" si="14"/>
        <v>1</v>
      </c>
      <c r="G47" s="13">
        <f t="shared" si="15"/>
        <v>1</v>
      </c>
      <c r="H47" s="13">
        <f t="shared" si="16"/>
        <v>2</v>
      </c>
      <c r="I47" s="13" t="str">
        <f t="shared" si="17"/>
        <v>Prepoznati osnovno okruženje alata za izradu prezentacija.</v>
      </c>
      <c r="J47" s="13" t="str">
        <f t="shared" si="18"/>
        <v>Traka sa izbornicima programa za izradu prezentacija, osnovne alatne trake.</v>
      </c>
      <c r="K47" s="13" t="str">
        <f t="shared" si="19"/>
        <v/>
      </c>
      <c r="L47" s="50" t="str">
        <f t="shared" si="20"/>
        <v/>
      </c>
      <c r="M47" s="51">
        <f t="shared" si="21"/>
        <v>55.56</v>
      </c>
    </row>
    <row r="48" spans="1:13" s="2" customFormat="1" ht="75">
      <c r="A48" s="11" t="str">
        <f t="shared" si="22"/>
        <v/>
      </c>
      <c r="B48" s="11" t="str">
        <f t="shared" si="23"/>
        <v/>
      </c>
      <c r="C48" s="11" t="str">
        <f t="shared" si="12"/>
        <v/>
      </c>
      <c r="D48" s="30">
        <v>57.58</v>
      </c>
      <c r="E48" s="13" t="str">
        <f t="shared" si="13"/>
        <v xml:space="preserve">6.2. Oblikovanje prezentacije
Napravimo prvu prezentaciju. Spremanje prezentacije. Novi slajd. Izgled slajda. Dizajn slajda. Kako označiti slajdove. Otvaranje postojeće prezentacije. </v>
      </c>
      <c r="F48" s="13">
        <f t="shared" si="14"/>
        <v>1</v>
      </c>
      <c r="G48" s="13">
        <f t="shared" si="15"/>
        <v>1</v>
      </c>
      <c r="H48" s="13">
        <f t="shared" si="16"/>
        <v>2</v>
      </c>
      <c r="I48" s="13" t="str">
        <f t="shared" si="17"/>
        <v>Kreirati jednostavnu prezentaciju.</v>
      </c>
      <c r="J48" s="13" t="str">
        <f t="shared" si="18"/>
        <v>Kreiranje prezentacije, otvaranje i spremanje prezentacije.</v>
      </c>
      <c r="K48" s="13" t="str">
        <f t="shared" si="19"/>
        <v/>
      </c>
      <c r="L48" s="50" t="str">
        <f t="shared" si="20"/>
        <v/>
      </c>
      <c r="M48" s="51">
        <f t="shared" si="21"/>
        <v>57.58</v>
      </c>
    </row>
    <row r="49" spans="1:13" s="2" customFormat="1" ht="60">
      <c r="A49" s="11" t="str">
        <f t="shared" si="22"/>
        <v>svibanj</v>
      </c>
      <c r="B49" s="11" t="str">
        <f t="shared" si="23"/>
        <v/>
      </c>
      <c r="C49" s="11" t="str">
        <f t="shared" si="12"/>
        <v/>
      </c>
      <c r="D49" s="30" t="s">
        <v>64</v>
      </c>
      <c r="E49" s="13" t="str">
        <f t="shared" si="13"/>
        <v xml:space="preserve">6.3. Oblikovanje teksta na slajdovima
Kako ćemo oblikovati tekst? Osnovna pravila izrade prezentacija. Pogledi na slajdove. </v>
      </c>
      <c r="F49" s="13">
        <f t="shared" si="14"/>
        <v>1</v>
      </c>
      <c r="G49" s="13">
        <f t="shared" si="15"/>
        <v>1</v>
      </c>
      <c r="H49" s="13">
        <f t="shared" si="16"/>
        <v>2</v>
      </c>
      <c r="I49" s="13" t="str">
        <f t="shared" si="17"/>
        <v>Uređivati tekst na slajdu.</v>
      </c>
      <c r="J49" s="13" t="str">
        <f t="shared" si="18"/>
        <v>Oblikovanje i sjenčanje teksta, načini pogleda na slajdove.</v>
      </c>
      <c r="K49" s="13" t="str">
        <f t="shared" si="19"/>
        <v/>
      </c>
      <c r="L49" s="50" t="str">
        <f t="shared" si="20"/>
        <v/>
      </c>
      <c r="M49" s="51">
        <f t="shared" si="21"/>
        <v>59.6</v>
      </c>
    </row>
    <row r="50" spans="1:13" s="2" customFormat="1" ht="60">
      <c r="A50" s="11" t="str">
        <f t="shared" si="22"/>
        <v/>
      </c>
      <c r="B50" s="11" t="str">
        <f t="shared" si="23"/>
        <v/>
      </c>
      <c r="C50" s="11" t="str">
        <f t="shared" si="12"/>
        <v/>
      </c>
      <c r="D50" s="30">
        <v>61.62</v>
      </c>
      <c r="E50" s="13" t="str">
        <f t="shared" si="13"/>
        <v xml:space="preserve">6.4. Umetanje ilustracija
Primjena izgleda slajda. Umetanje ilustracija na slajd. Obrada (uređivanje) slike. Dodatna obrada slika. </v>
      </c>
      <c r="F50" s="13">
        <f t="shared" si="14"/>
        <v>1</v>
      </c>
      <c r="G50" s="13">
        <f t="shared" si="15"/>
        <v>1</v>
      </c>
      <c r="H50" s="13">
        <f t="shared" si="16"/>
        <v>2</v>
      </c>
      <c r="I50" s="13" t="str">
        <f t="shared" si="17"/>
        <v>Postavljati sliku na slajd i pronalaziti odgovarajuće slike za vlastitu prezentaciju.</v>
      </c>
      <c r="J50" s="13" t="str">
        <f t="shared" si="18"/>
        <v>Umetanje i oblikovanje ilustracije.</v>
      </c>
      <c r="K50" s="13" t="str">
        <f t="shared" si="19"/>
        <v/>
      </c>
      <c r="L50" s="50" t="str">
        <f t="shared" si="20"/>
        <v/>
      </c>
      <c r="M50" s="51">
        <f t="shared" si="21"/>
        <v>61.62</v>
      </c>
    </row>
    <row r="51" spans="1:13" s="2" customFormat="1" ht="135">
      <c r="A51" s="11" t="str">
        <f t="shared" si="22"/>
        <v/>
      </c>
      <c r="B51" s="11" t="str">
        <f t="shared" si="23"/>
        <v/>
      </c>
      <c r="C51" s="11" t="str">
        <f t="shared" si="12"/>
        <v/>
      </c>
      <c r="D51" s="30">
        <v>63.64</v>
      </c>
      <c r="E51" s="13" t="str">
        <f t="shared" si="13"/>
        <v xml:space="preserve">6.5. Uređivanje prezentacije
Kopiranje, premještanje i brisanje slajdova. Ispis prezentacije.
6.6. Animacijski učinci
Što se sve može animirati? Kako primijeniti animaciju. Prilagođena animacija. </v>
      </c>
      <c r="F51" s="13">
        <f t="shared" si="14"/>
        <v>1</v>
      </c>
      <c r="G51" s="13">
        <f t="shared" si="15"/>
        <v>1</v>
      </c>
      <c r="H51" s="13">
        <f t="shared" si="16"/>
        <v>2</v>
      </c>
      <c r="I51" s="13" t="str">
        <f t="shared" si="17"/>
        <v>Uređivati vlastite prezentacije i ispisivati prezentacije.Dodavati animacijske efekte elementima na slajdu i koristiti tu vještinu pri izradi vlastite prezentacije.</v>
      </c>
      <c r="J51" s="13" t="str">
        <f t="shared" si="18"/>
        <v>Premještanje slajdova u pogledu obrisa, kopiranje i brisanje slajdova, ispis prezentacije.Korištenje gotovih animacijskih shema, oblikovanje animacije na osnovi ponuđenih efekata, efekti prijelaza slajdova.</v>
      </c>
      <c r="K51" s="13" t="str">
        <f t="shared" si="19"/>
        <v/>
      </c>
      <c r="L51" s="50" t="str">
        <f t="shared" si="20"/>
        <v/>
      </c>
      <c r="M51" s="51">
        <f t="shared" si="21"/>
        <v>63.64</v>
      </c>
    </row>
    <row r="52" spans="1:13" s="2" customFormat="1">
      <c r="A52" s="11" t="str">
        <f t="shared" si="22"/>
        <v/>
      </c>
      <c r="B52" s="11" t="str">
        <f t="shared" si="23"/>
        <v>Projekti</v>
      </c>
      <c r="C52" s="11">
        <f t="shared" si="12"/>
        <v>2</v>
      </c>
      <c r="D52" s="30">
        <v>65.66</v>
      </c>
      <c r="E52" s="13" t="str">
        <f t="shared" si="13"/>
        <v>Samostalni projekti učenika</v>
      </c>
      <c r="F52" s="13">
        <f t="shared" si="14"/>
        <v>0</v>
      </c>
      <c r="G52" s="13">
        <f t="shared" si="15"/>
        <v>2</v>
      </c>
      <c r="H52" s="13">
        <f t="shared" si="16"/>
        <v>2</v>
      </c>
      <c r="I52" s="13" t="str">
        <f t="shared" si="17"/>
        <v/>
      </c>
      <c r="J52" s="13" t="str">
        <f t="shared" si="18"/>
        <v/>
      </c>
      <c r="K52" s="13" t="str">
        <f t="shared" si="19"/>
        <v/>
      </c>
      <c r="L52" s="50" t="str">
        <f t="shared" si="20"/>
        <v/>
      </c>
      <c r="M52" s="51">
        <f t="shared" si="21"/>
        <v>65.66</v>
      </c>
    </row>
    <row r="53" spans="1:13" s="2" customFormat="1">
      <c r="A53" s="11" t="str">
        <f t="shared" si="22"/>
        <v>lipanj</v>
      </c>
      <c r="B53" s="11" t="str">
        <f t="shared" si="23"/>
        <v>Ponavljanje</v>
      </c>
      <c r="C53" s="11">
        <f t="shared" si="12"/>
        <v>2</v>
      </c>
      <c r="D53" s="30">
        <v>67.680000000000007</v>
      </c>
      <c r="E53" s="13" t="str">
        <f t="shared" si="13"/>
        <v>Ponavljanje gradiva</v>
      </c>
      <c r="F53" s="13">
        <f t="shared" si="14"/>
        <v>1</v>
      </c>
      <c r="G53" s="13">
        <f t="shared" si="15"/>
        <v>1</v>
      </c>
      <c r="H53" s="13">
        <f t="shared" si="16"/>
        <v>2</v>
      </c>
      <c r="I53" s="13" t="str">
        <f t="shared" si="17"/>
        <v/>
      </c>
      <c r="J53" s="13" t="str">
        <f t="shared" si="18"/>
        <v/>
      </c>
      <c r="K53" s="13" t="str">
        <f t="shared" si="19"/>
        <v/>
      </c>
      <c r="L53" s="50" t="str">
        <f t="shared" si="20"/>
        <v/>
      </c>
      <c r="M53" s="51">
        <f t="shared" si="21"/>
        <v>67.680000000000007</v>
      </c>
    </row>
    <row r="54" spans="1:13" s="2" customFormat="1" ht="30">
      <c r="A54" s="11" t="str">
        <f t="shared" si="22"/>
        <v/>
      </c>
      <c r="B54" s="11" t="str">
        <f t="shared" si="23"/>
        <v>Zaključivanje ocjena</v>
      </c>
      <c r="C54" s="11">
        <f t="shared" si="12"/>
        <v>2</v>
      </c>
      <c r="D54" s="30" t="s">
        <v>65</v>
      </c>
      <c r="E54" s="13" t="str">
        <f t="shared" si="13"/>
        <v>Ponavljanje gradiva 
ZAKLJUČIVANJE OCJENA</v>
      </c>
      <c r="F54" s="13">
        <f t="shared" si="14"/>
        <v>1</v>
      </c>
      <c r="G54" s="13">
        <f t="shared" si="15"/>
        <v>1</v>
      </c>
      <c r="H54" s="13">
        <f t="shared" si="16"/>
        <v>2</v>
      </c>
      <c r="I54" s="13" t="str">
        <f t="shared" si="17"/>
        <v/>
      </c>
      <c r="J54" s="13" t="str">
        <f t="shared" si="18"/>
        <v/>
      </c>
      <c r="K54" s="13" t="str">
        <f t="shared" si="19"/>
        <v/>
      </c>
      <c r="L54" s="50" t="str">
        <f t="shared" si="20"/>
        <v/>
      </c>
      <c r="M54" s="51">
        <f t="shared" si="21"/>
        <v>69.7</v>
      </c>
    </row>
    <row r="55" spans="1:13">
      <c r="A55" s="18"/>
      <c r="B55" s="18"/>
      <c r="C55" s="18"/>
    </row>
    <row r="110" spans="1:1" hidden="1">
      <c r="A110" s="28">
        <v>1.2</v>
      </c>
    </row>
    <row r="111" spans="1:1" hidden="1">
      <c r="A111" s="28">
        <v>3.4</v>
      </c>
    </row>
    <row r="112" spans="1:1" hidden="1">
      <c r="A112" s="28">
        <v>5.6</v>
      </c>
    </row>
    <row r="113" spans="1:1" hidden="1">
      <c r="A113" s="28">
        <v>7.8</v>
      </c>
    </row>
    <row r="114" spans="1:1" hidden="1">
      <c r="A114" s="28" t="s">
        <v>59</v>
      </c>
    </row>
    <row r="115" spans="1:1" hidden="1">
      <c r="A115" s="28">
        <v>11.12</v>
      </c>
    </row>
    <row r="116" spans="1:1" hidden="1">
      <c r="A116" s="28">
        <v>13.14</v>
      </c>
    </row>
    <row r="117" spans="1:1" hidden="1">
      <c r="A117" s="28">
        <v>15.16</v>
      </c>
    </row>
    <row r="118" spans="1:1" hidden="1">
      <c r="A118" s="28">
        <v>17.18</v>
      </c>
    </row>
    <row r="119" spans="1:1" hidden="1">
      <c r="A119" s="28" t="s">
        <v>60</v>
      </c>
    </row>
    <row r="120" spans="1:1" hidden="1">
      <c r="A120" s="28">
        <v>21.22</v>
      </c>
    </row>
    <row r="121" spans="1:1" hidden="1">
      <c r="A121" s="28">
        <v>23.24</v>
      </c>
    </row>
    <row r="122" spans="1:1" hidden="1">
      <c r="A122" s="28">
        <v>25.26</v>
      </c>
    </row>
    <row r="123" spans="1:1" hidden="1">
      <c r="A123" s="28">
        <v>27.28</v>
      </c>
    </row>
    <row r="124" spans="1:1" hidden="1">
      <c r="A124" s="29" t="s">
        <v>62</v>
      </c>
    </row>
    <row r="125" spans="1:1" hidden="1">
      <c r="A125" s="28">
        <v>31.32</v>
      </c>
    </row>
    <row r="126" spans="1:1" hidden="1">
      <c r="A126" s="28">
        <v>33.340000000000003</v>
      </c>
    </row>
    <row r="127" spans="1:1" hidden="1">
      <c r="A127" s="28">
        <v>35.36</v>
      </c>
    </row>
    <row r="128" spans="1:1" hidden="1">
      <c r="A128" s="28">
        <v>37.380000000000003</v>
      </c>
    </row>
    <row r="129" spans="1:1" hidden="1">
      <c r="A129" s="28" t="s">
        <v>61</v>
      </c>
    </row>
    <row r="130" spans="1:1" hidden="1">
      <c r="A130" s="28">
        <v>41.42</v>
      </c>
    </row>
    <row r="131" spans="1:1" hidden="1">
      <c r="A131" s="28">
        <v>43.44</v>
      </c>
    </row>
    <row r="132" spans="1:1" hidden="1">
      <c r="A132" s="28">
        <v>45.46</v>
      </c>
    </row>
    <row r="133" spans="1:1" hidden="1">
      <c r="A133" s="28">
        <v>47.48</v>
      </c>
    </row>
    <row r="134" spans="1:1" hidden="1">
      <c r="A134" s="28" t="s">
        <v>63</v>
      </c>
    </row>
    <row r="135" spans="1:1" hidden="1">
      <c r="A135" s="28">
        <v>51.52</v>
      </c>
    </row>
    <row r="136" spans="1:1" hidden="1">
      <c r="A136" s="28">
        <v>53.54</v>
      </c>
    </row>
    <row r="137" spans="1:1" hidden="1">
      <c r="A137" s="28">
        <v>55.56</v>
      </c>
    </row>
    <row r="138" spans="1:1" hidden="1">
      <c r="A138" s="28">
        <v>57.58</v>
      </c>
    </row>
    <row r="139" spans="1:1" hidden="1">
      <c r="A139" s="28" t="s">
        <v>64</v>
      </c>
    </row>
    <row r="140" spans="1:1" hidden="1">
      <c r="A140" s="28">
        <v>61.62</v>
      </c>
    </row>
    <row r="141" spans="1:1" hidden="1">
      <c r="A141" s="28">
        <v>63.64</v>
      </c>
    </row>
    <row r="142" spans="1:1" hidden="1">
      <c r="A142" s="28">
        <v>65.66</v>
      </c>
    </row>
    <row r="143" spans="1:1" hidden="1">
      <c r="A143" s="28">
        <v>67.680000000000007</v>
      </c>
    </row>
    <row r="144" spans="1:1" hidden="1">
      <c r="A144" s="28" t="s">
        <v>65</v>
      </c>
    </row>
    <row r="145" spans="1:1" hidden="1"/>
    <row r="146" spans="1:1" hidden="1"/>
    <row r="147" spans="1:1" hidden="1">
      <c r="A147" s="8" t="s">
        <v>44</v>
      </c>
    </row>
    <row r="148" spans="1:1" hidden="1">
      <c r="A148" s="8" t="s">
        <v>45</v>
      </c>
    </row>
    <row r="149" spans="1:1" hidden="1"/>
    <row r="150" spans="1:1" hidden="1">
      <c r="A150" s="3">
        <v>2</v>
      </c>
    </row>
    <row r="151" spans="1:1" hidden="1">
      <c r="A151" s="3">
        <v>4</v>
      </c>
    </row>
    <row r="152" spans="1:1" hidden="1">
      <c r="A152" s="3">
        <v>6</v>
      </c>
    </row>
    <row r="153" spans="1:1" hidden="1">
      <c r="A153" s="3">
        <v>8</v>
      </c>
    </row>
    <row r="154" spans="1:1" hidden="1">
      <c r="A154" s="3">
        <v>10</v>
      </c>
    </row>
    <row r="155" spans="1:1" hidden="1">
      <c r="A155" s="3">
        <v>12</v>
      </c>
    </row>
    <row r="156" spans="1:1" hidden="1">
      <c r="A156" s="3">
        <v>14</v>
      </c>
    </row>
    <row r="157" spans="1:1" hidden="1"/>
    <row r="158" spans="1:1" hidden="1">
      <c r="A158" s="3" t="s">
        <v>21</v>
      </c>
    </row>
    <row r="159" spans="1:1" hidden="1">
      <c r="A159" s="3" t="s">
        <v>35</v>
      </c>
    </row>
    <row r="160" spans="1:1" hidden="1">
      <c r="A160" s="3" t="s">
        <v>36</v>
      </c>
    </row>
    <row r="161" spans="1:1" hidden="1">
      <c r="A161" s="3" t="s">
        <v>37</v>
      </c>
    </row>
    <row r="162" spans="1:1" hidden="1">
      <c r="A162" s="3" t="s">
        <v>38</v>
      </c>
    </row>
    <row r="163" spans="1:1" hidden="1"/>
    <row r="164" spans="1:1" hidden="1">
      <c r="A164" s="3" t="s">
        <v>57</v>
      </c>
    </row>
    <row r="165" spans="1:1" hidden="1">
      <c r="A165" s="3" t="s">
        <v>58</v>
      </c>
    </row>
    <row r="166" spans="1:1" hidden="1"/>
    <row r="167" spans="1:1" hidden="1">
      <c r="A167" s="3" t="s">
        <v>23</v>
      </c>
    </row>
    <row r="168" spans="1:1" hidden="1">
      <c r="A168" s="3" t="s">
        <v>24</v>
      </c>
    </row>
    <row r="169" spans="1:1" hidden="1">
      <c r="A169" s="3" t="s">
        <v>25</v>
      </c>
    </row>
    <row r="170" spans="1:1" hidden="1">
      <c r="A170" s="3" t="s">
        <v>26</v>
      </c>
    </row>
    <row r="171" spans="1:1" hidden="1">
      <c r="A171" s="3" t="s">
        <v>27</v>
      </c>
    </row>
    <row r="172" spans="1:1" hidden="1">
      <c r="A172" s="3" t="s">
        <v>28</v>
      </c>
    </row>
    <row r="173" spans="1:1" hidden="1">
      <c r="A173" s="3" t="s">
        <v>29</v>
      </c>
    </row>
    <row r="174" spans="1:1" hidden="1">
      <c r="A174" s="3" t="s">
        <v>30</v>
      </c>
    </row>
    <row r="175" spans="1:1" hidden="1">
      <c r="A175" s="3" t="s">
        <v>31</v>
      </c>
    </row>
    <row r="176" spans="1:1" hidden="1">
      <c r="A176" s="3" t="s">
        <v>32</v>
      </c>
    </row>
    <row r="177" spans="1:1" hidden="1">
      <c r="A177" s="3" t="s">
        <v>33</v>
      </c>
    </row>
    <row r="178" spans="1:1" hidden="1">
      <c r="A178" s="3" t="s">
        <v>34</v>
      </c>
    </row>
  </sheetData>
  <sheetProtection password="C536" sheet="1" objects="1" scenarios="1" formatRows="0"/>
  <conditionalFormatting sqref="A17:C31 A35:C54">
    <cfRule type="cellIs" dxfId="34" priority="10" operator="notEqual">
      <formula>$A$15</formula>
    </cfRule>
    <cfRule type="cellIs" dxfId="33" priority="11" operator="equal">
      <formula>$A$15</formula>
    </cfRule>
  </conditionalFormatting>
  <conditionalFormatting sqref="A35:C54">
    <cfRule type="cellIs" dxfId="32" priority="8" operator="notEqual">
      <formula>#REF!</formula>
    </cfRule>
    <cfRule type="cellIs" dxfId="31" priority="9" operator="equal">
      <formula>#REF!</formula>
    </cfRule>
  </conditionalFormatting>
  <dataValidations count="5">
    <dataValidation type="list" allowBlank="1" showInputMessage="1" showErrorMessage="1" sqref="D17:D32 D34:D54">
      <formula1>$A$110:$A$144</formula1>
    </dataValidation>
    <dataValidation type="list" allowBlank="1" showInputMessage="1" showErrorMessage="1" sqref="L32 L34">
      <formula1>#REF!</formula1>
    </dataValidation>
    <dataValidation type="list" allowBlank="1" showInputMessage="1" showErrorMessage="1" sqref="D8">
      <formula1>$A$147:$A$148</formula1>
    </dataValidation>
    <dataValidation type="list" allowBlank="1" showInputMessage="1" showErrorMessage="1" sqref="D9">
      <formula1>$A$158:$A$162</formula1>
    </dataValidation>
    <dataValidation type="list" allowBlank="1" showInputMessage="1" showErrorMessage="1" sqref="D2">
      <formula1>$A$164:$A$165</formula1>
    </dataValidation>
  </dataValidations>
  <pageMargins left="0.70866141732283472" right="0.70866141732283472" top="0.74803149606299213" bottom="0.74803149606299213" header="0.31496062992125984" footer="0.31496062992125984"/>
  <pageSetup paperSize="9" scale="72" fitToHeight="0" orientation="landscape" verticalDpi="0" r:id="rId1"/>
  <ignoredErrors>
    <ignoredError sqref="A110:A144 D17:D54"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N181"/>
  <sheetViews>
    <sheetView topLeftCell="B1" zoomScale="80" zoomScaleNormal="80" workbookViewId="0">
      <selection activeCell="P14" sqref="P14"/>
    </sheetView>
  </sheetViews>
  <sheetFormatPr defaultRowHeight="15"/>
  <cols>
    <col min="1" max="1" width="27.7109375" hidden="1" customWidth="1"/>
    <col min="2" max="2" width="29.85546875" bestFit="1" customWidth="1"/>
    <col min="3" max="3" width="6" bestFit="1" customWidth="1"/>
    <col min="4" max="4" width="12.85546875" customWidth="1"/>
    <col min="5" max="5" width="76.7109375" bestFit="1" customWidth="1"/>
    <col min="6" max="6" width="3.5703125" customWidth="1"/>
    <col min="7" max="7" width="3.5703125" bestFit="1" customWidth="1"/>
    <col min="8" max="8" width="2.7109375" bestFit="1" customWidth="1"/>
    <col min="9" max="9" width="105.5703125" hidden="1" customWidth="1"/>
    <col min="10" max="10" width="120.5703125" hidden="1" customWidth="1"/>
    <col min="11" max="11" width="8.5703125" hidden="1" customWidth="1"/>
    <col min="12" max="12" width="12.140625" style="48" hidden="1" customWidth="1"/>
    <col min="13" max="13" width="13.28515625" hidden="1" customWidth="1"/>
    <col min="14" max="14" width="9.140625" style="54"/>
  </cols>
  <sheetData>
    <row r="1" spans="1:14" ht="21">
      <c r="B1" s="22" t="s">
        <v>55</v>
      </c>
    </row>
    <row r="2" spans="1:14" ht="18.75">
      <c r="B2" s="4" t="s">
        <v>56</v>
      </c>
      <c r="D2" s="4" t="s">
        <v>75</v>
      </c>
    </row>
    <row r="3" spans="1:14" ht="18.75">
      <c r="B3" s="4" t="s">
        <v>77</v>
      </c>
      <c r="D3" s="4">
        <v>70</v>
      </c>
    </row>
    <row r="5" spans="1:14" ht="18.75">
      <c r="B5" s="5" t="s">
        <v>14</v>
      </c>
      <c r="C5" s="5"/>
      <c r="D5" s="67" t="str">
        <f>'Ispis god. operativnog plana'!D5</f>
        <v>OŠ Vladimira Nazora Daruvar</v>
      </c>
      <c r="E5" s="5"/>
    </row>
    <row r="6" spans="1:14" ht="18.75">
      <c r="B6" s="5" t="s">
        <v>15</v>
      </c>
      <c r="C6" s="5"/>
      <c r="D6" s="4" t="s">
        <v>20</v>
      </c>
      <c r="E6" s="5"/>
    </row>
    <row r="7" spans="1:14" ht="18.75">
      <c r="B7" s="5" t="s">
        <v>54</v>
      </c>
      <c r="C7" s="5"/>
      <c r="D7" s="4" t="str">
        <f>'Ispis god. operativnog plana'!D7</f>
        <v>6.</v>
      </c>
      <c r="E7" s="5"/>
    </row>
    <row r="8" spans="1:14" ht="18.75">
      <c r="B8" s="5" t="s">
        <v>22</v>
      </c>
      <c r="D8" s="67" t="str">
        <f>'Ispis god. operativnog plana'!D8</f>
        <v>(A) ,  Logo</v>
      </c>
    </row>
    <row r="9" spans="1:14" ht="18.75">
      <c r="B9" s="5" t="s">
        <v>16</v>
      </c>
      <c r="C9" s="5"/>
      <c r="D9" s="67" t="str">
        <f>'Ispis god. operativnog plana'!D9</f>
        <v>2011./2012.</v>
      </c>
      <c r="E9" s="5"/>
    </row>
    <row r="10" spans="1:14" ht="18.75">
      <c r="B10" s="5" t="s">
        <v>17</v>
      </c>
      <c r="C10" s="5"/>
      <c r="D10" s="67" t="str">
        <f>'Ispis god. operativnog plana'!D10</f>
        <v>Alenka Njegovac</v>
      </c>
      <c r="E10" s="5"/>
    </row>
    <row r="11" spans="1:14" ht="18.75">
      <c r="C11" s="5"/>
      <c r="D11" s="5"/>
      <c r="E11" s="5"/>
    </row>
    <row r="12" spans="1:14" ht="18.75">
      <c r="B12" s="5" t="s">
        <v>18</v>
      </c>
      <c r="C12" s="5"/>
      <c r="D12" s="6"/>
      <c r="E12" s="6"/>
      <c r="F12" s="39"/>
      <c r="G12" s="39"/>
      <c r="H12" s="37"/>
    </row>
    <row r="13" spans="1:14" ht="18.75">
      <c r="B13" s="5"/>
    </row>
    <row r="14" spans="1:14" ht="18.75">
      <c r="B14" s="4" t="s">
        <v>19</v>
      </c>
    </row>
    <row r="16" spans="1:14" s="2" customFormat="1">
      <c r="A16" s="10" t="s">
        <v>46</v>
      </c>
      <c r="B16" s="10" t="s">
        <v>0</v>
      </c>
      <c r="C16" s="10" t="s">
        <v>1</v>
      </c>
      <c r="D16" s="10" t="s">
        <v>2</v>
      </c>
      <c r="E16" s="10" t="s">
        <v>3</v>
      </c>
      <c r="F16" s="10" t="s">
        <v>4</v>
      </c>
      <c r="G16" s="10" t="s">
        <v>5</v>
      </c>
      <c r="H16" s="10" t="s">
        <v>6</v>
      </c>
      <c r="I16" s="10" t="s">
        <v>7</v>
      </c>
      <c r="J16" s="10" t="s">
        <v>8</v>
      </c>
      <c r="K16" s="10" t="s">
        <v>9</v>
      </c>
      <c r="L16" s="49" t="s">
        <v>49</v>
      </c>
      <c r="M16" s="49" t="s">
        <v>50</v>
      </c>
      <c r="N16" s="58"/>
    </row>
    <row r="17" spans="1:14" s="2" customFormat="1" ht="45">
      <c r="A17" s="11" t="str">
        <f t="shared" ref="A17:A31" si="0">IF(LOOKUP($M17,pretraživanje,mjesec)=LOOKUP($M16,pretraživanje,mjesec),"",LOOKUP($M17,pretraživanje,mjesec))</f>
        <v>rujan</v>
      </c>
      <c r="B17" s="11" t="str">
        <f t="shared" ref="B17:B31" si="1">IF(LOOKUP($M17,pretraživanje,cjelina)=LOOKUP($M16,pretraživanje,cjelina),"",LOOKUP($M17,pretraživanje,cjelina))</f>
        <v>0. Ponavljanje gradiva</v>
      </c>
      <c r="C17" s="11">
        <f t="shared" ref="C17:C31" si="2">IF(ISBLANK(LOOKUP($M17,pretraživanje,sati)),"",LOOKUP($M17,pretraživanje,sati))</f>
        <v>2</v>
      </c>
      <c r="D17" s="30">
        <v>1.2</v>
      </c>
      <c r="E17" s="13" t="str">
        <f t="shared" ref="E17:E31" si="3">LOOKUP($M17,pretraživanje,tema)</f>
        <v>Ponavljanje gradiva
Jezik računala. Spremnici i datoteke. Bojanje. Obrada teksta u Wordu. Internet i elektronička pošta.</v>
      </c>
      <c r="F17" s="13">
        <f t="shared" ref="F17:F31" si="4">LOOKUP($M17,pretraživanje,obrada)</f>
        <v>1</v>
      </c>
      <c r="G17" s="13">
        <f t="shared" ref="G17:G31" si="5">LOOKUP($M17,pretraživanje,vježba)</f>
        <v>1</v>
      </c>
      <c r="H17" s="13">
        <f t="shared" ref="H17:H31" si="6">LOOKUP($M17,pretraživanje,ukupno)</f>
        <v>2</v>
      </c>
      <c r="I17" s="13" t="str">
        <f t="shared" ref="I17:I31" si="7">IF(ISBLANK(LOOKUP($M17,pretraživanje,obrazovnaPostignuca)),"",LOOKUP($M17,pretraživanje,obrazovnaPostignuca))</f>
        <v/>
      </c>
      <c r="J17" s="13" t="str">
        <f t="shared" ref="J17:J31" si="8">IF(ISBLANK(LOOKUP($M17,pretraživanje,kljucniPojmovi)),"",LOOKUP($M17,pretraživanje,kljucniPojmovi))</f>
        <v/>
      </c>
      <c r="K17" s="13" t="str">
        <f t="shared" ref="K17:K31" si="9">IF(ISBLANK(LOOKUP($M17,pretraživanje,suodnos)),"",LOOKUP($M17,pretraživanje,suodnos))</f>
        <v/>
      </c>
      <c r="L17" s="50" t="str">
        <f t="shared" ref="L17:L31" si="10">IF(ISBLANK(LOOKUP(VALUE($D17),pretraživanje,jezik)),"",$D$8)</f>
        <v/>
      </c>
      <c r="M17" s="51">
        <f>VALUE(IF($L17="(B) ,  BASIC",VALUE($D17)*100,VALUE($D17)))</f>
        <v>1.2</v>
      </c>
      <c r="N17" s="58"/>
    </row>
    <row r="18" spans="1:14" s="2" customFormat="1" ht="60">
      <c r="A18" s="11" t="str">
        <f t="shared" si="0"/>
        <v/>
      </c>
      <c r="B18" s="11" t="str">
        <f t="shared" si="1"/>
        <v>1. Osnove informatike</v>
      </c>
      <c r="C18" s="11">
        <f t="shared" si="2"/>
        <v>4</v>
      </c>
      <c r="D18" s="30">
        <v>3.4</v>
      </c>
      <c r="E18" s="13" t="str">
        <f t="shared" si="3"/>
        <v>1.1. Vrste datoteka, dokumenti
Koje vrste datoteka postoje? Programske datoteke. Znakovne datoteke. Datoteke dokumenata. Čemu služi nastavak (proširenje) naziva datoteke? Sažimanje (komprimiranje). Izdvajanje. Pogledi na datoteke. Traženje datoteka.</v>
      </c>
      <c r="F18" s="13">
        <f t="shared" si="4"/>
        <v>1</v>
      </c>
      <c r="G18" s="13">
        <f t="shared" si="5"/>
        <v>1</v>
      </c>
      <c r="H18" s="13">
        <f t="shared" si="6"/>
        <v>2</v>
      </c>
      <c r="I18" s="13" t="str">
        <f t="shared" si="7"/>
        <v>Objasniti u kojem se obliku svi sadržaji trajno čuvaju u računalu.</v>
      </c>
      <c r="J18" s="13" t="str">
        <f t="shared" si="8"/>
        <v>Programske datoteke, znakovne datoteke, datoteke dokumenata.</v>
      </c>
      <c r="K18" s="13" t="str">
        <f t="shared" si="9"/>
        <v/>
      </c>
      <c r="L18" s="50" t="str">
        <f t="shared" si="10"/>
        <v/>
      </c>
      <c r="M18" s="51">
        <f t="shared" ref="M18:M31" si="11">VALUE(IF($L18="(B) ,  BASIC",VALUE($D18)*100,VALUE($D18)))</f>
        <v>3.4</v>
      </c>
      <c r="N18" s="58"/>
    </row>
    <row r="19" spans="1:14" s="2" customFormat="1" ht="60">
      <c r="A19" s="11" t="str">
        <f t="shared" si="0"/>
        <v/>
      </c>
      <c r="B19" s="11" t="str">
        <f>IF(LOOKUP($M19,pretraživanje,cjelina)=LOOKUP($M18,pretraživanje,cjelina),"",LOOKUP($M19,pretraživanje,cjelina))</f>
        <v/>
      </c>
      <c r="C19" s="11" t="str">
        <f>IF(ISBLANK(LOOKUP($M19,pretraživanje,sati)),"",LOOKUP($M19,pretraživanje,sati))</f>
        <v/>
      </c>
      <c r="D19" s="30">
        <v>5.6</v>
      </c>
      <c r="E19" s="13" t="str">
        <f t="shared" si="3"/>
        <v>1.2. Prikaz slika na monitoru i pisaču
Kako monitori prikazuju sliku? O čemu ovisi kvaliteta slike? Crno,bijela slika. Raster. Slika u boji. Dubina boje. Razlučivost. Kako postaviti razlučivost zaslona i dubinu boje? Koji je kapacitet slike? Ispis slike na pisaču.</v>
      </c>
      <c r="F19" s="13">
        <f t="shared" si="4"/>
        <v>1</v>
      </c>
      <c r="G19" s="13">
        <f t="shared" si="5"/>
        <v>1</v>
      </c>
      <c r="H19" s="13">
        <f t="shared" si="6"/>
        <v>2</v>
      </c>
      <c r="I19" s="13" t="str">
        <f t="shared" si="7"/>
        <v>Izraditi jednostavni crtež u bilježnici na rasteru malih dimenzija; na rasteru manjih dimenzija pokušati što točnije prikazati pravocrtnu spojnicu dvaju piksela.</v>
      </c>
      <c r="J19" s="13" t="str">
        <f t="shared" si="8"/>
        <v>Raster, piknja, piksel.</v>
      </c>
      <c r="K19" s="13" t="str">
        <f t="shared" si="9"/>
        <v/>
      </c>
      <c r="L19" s="50" t="str">
        <f t="shared" si="10"/>
        <v/>
      </c>
      <c r="M19" s="51">
        <f t="shared" si="11"/>
        <v>5.6</v>
      </c>
      <c r="N19" s="58"/>
    </row>
    <row r="20" spans="1:14" s="2" customFormat="1" ht="30">
      <c r="A20" s="11" t="str">
        <f t="shared" si="0"/>
        <v/>
      </c>
      <c r="B20" s="11" t="str">
        <f t="shared" si="1"/>
        <v>2. (A) Logo</v>
      </c>
      <c r="C20" s="11">
        <f t="shared" si="2"/>
        <v>10</v>
      </c>
      <c r="D20" s="30">
        <v>7.8</v>
      </c>
      <c r="E20" s="13" t="str">
        <f t="shared" si="3"/>
        <v>2.1. (A) Crtanje kocke i kvadra
Dvodimenzionalno crtanje. Trodimenzionalno crtanje.</v>
      </c>
      <c r="F20" s="13">
        <f t="shared" si="4"/>
        <v>1</v>
      </c>
      <c r="G20" s="13">
        <f t="shared" si="5"/>
        <v>1</v>
      </c>
      <c r="H20" s="13">
        <f t="shared" si="6"/>
        <v>2</v>
      </c>
      <c r="I20" s="13" t="str">
        <f t="shared" si="7"/>
        <v>Crtati prikaze kocke i kvadra.</v>
      </c>
      <c r="J20" s="13" t="str">
        <f t="shared" si="8"/>
        <v>Naredbe za trodimenzionalno crtanje, crtanje kocke, rotacija kocke.</v>
      </c>
      <c r="K20" s="13" t="str">
        <f t="shared" si="9"/>
        <v/>
      </c>
      <c r="L20" s="50" t="str">
        <f t="shared" si="10"/>
        <v>(A) ,  Logo</v>
      </c>
      <c r="M20" s="51">
        <f t="shared" si="11"/>
        <v>7.8</v>
      </c>
      <c r="N20" s="58"/>
    </row>
    <row r="21" spans="1:14" s="2" customFormat="1" ht="30">
      <c r="A21" s="11" t="str">
        <f t="shared" si="0"/>
        <v>listopad</v>
      </c>
      <c r="B21" s="11" t="str">
        <f t="shared" si="1"/>
        <v/>
      </c>
      <c r="C21" s="11" t="str">
        <f t="shared" si="2"/>
        <v/>
      </c>
      <c r="D21" s="30" t="s">
        <v>59</v>
      </c>
      <c r="E21" s="13" t="str">
        <f t="shared" si="3"/>
        <v>Trodimenzionalno crtanje
Primjeri</v>
      </c>
      <c r="F21" s="13">
        <f t="shared" si="4"/>
        <v>0</v>
      </c>
      <c r="G21" s="13">
        <f t="shared" si="5"/>
        <v>2</v>
      </c>
      <c r="H21" s="13">
        <f t="shared" si="6"/>
        <v>2</v>
      </c>
      <c r="I21" s="13" t="str">
        <f t="shared" si="7"/>
        <v/>
      </c>
      <c r="J21" s="13" t="str">
        <f t="shared" si="8"/>
        <v/>
      </c>
      <c r="K21" s="13" t="str">
        <f t="shared" si="9"/>
        <v/>
      </c>
      <c r="L21" s="50" t="str">
        <f t="shared" si="10"/>
        <v>(A) ,  Logo</v>
      </c>
      <c r="M21" s="51">
        <f t="shared" si="11"/>
        <v>9.1</v>
      </c>
      <c r="N21" s="58"/>
    </row>
    <row r="22" spans="1:14" s="2" customFormat="1" ht="30">
      <c r="A22" s="11" t="str">
        <f t="shared" si="0"/>
        <v/>
      </c>
      <c r="B22" s="11" t="str">
        <f t="shared" si="1"/>
        <v/>
      </c>
      <c r="C22" s="11" t="str">
        <f t="shared" si="2"/>
        <v/>
      </c>
      <c r="D22" s="30">
        <v>11.12</v>
      </c>
      <c r="E22" s="13" t="str">
        <f t="shared" si="3"/>
        <v>2.2. (A) Višestruke kornjače
Kako crtati višestrukim kornjačama? Možemo li ubrzati crtanje? FOREACH petlja.</v>
      </c>
      <c r="F22" s="13">
        <f t="shared" si="4"/>
        <v>1</v>
      </c>
      <c r="G22" s="13">
        <f t="shared" si="5"/>
        <v>1</v>
      </c>
      <c r="H22" s="13">
        <f t="shared" si="6"/>
        <v>2</v>
      </c>
      <c r="I22" s="13" t="str">
        <f t="shared" si="7"/>
        <v>Izraditi crtež s pomoću više kornjača.</v>
      </c>
      <c r="J22" s="13" t="str">
        <f t="shared" si="8"/>
        <v>Naredbe za rad s više kornjača.</v>
      </c>
      <c r="K22" s="13" t="str">
        <f t="shared" si="9"/>
        <v/>
      </c>
      <c r="L22" s="50" t="str">
        <f t="shared" si="10"/>
        <v>(A) ,  Logo</v>
      </c>
      <c r="M22" s="51">
        <f t="shared" si="11"/>
        <v>11.12</v>
      </c>
      <c r="N22" s="58"/>
    </row>
    <row r="23" spans="1:14" s="2" customFormat="1" ht="45">
      <c r="A23" s="11" t="str">
        <f t="shared" si="0"/>
        <v/>
      </c>
      <c r="B23" s="11" t="str">
        <f t="shared" si="1"/>
        <v/>
      </c>
      <c r="C23" s="11" t="str">
        <f t="shared" si="2"/>
        <v/>
      </c>
      <c r="D23" s="30">
        <v>13.14</v>
      </c>
      <c r="E23" s="13" t="str">
        <f t="shared" si="3"/>
        <v>2.3. (A) Tipovi podataka: numerički, znakovni, liste
Različiti tipovi podataka. Pridruživanje vrijednosti. Naredbe za rad s brojčanim tipom podataka. Riječi i liste.</v>
      </c>
      <c r="F23" s="13">
        <f t="shared" si="4"/>
        <v>1</v>
      </c>
      <c r="G23" s="13">
        <f t="shared" si="5"/>
        <v>1</v>
      </c>
      <c r="H23" s="13">
        <f t="shared" si="6"/>
        <v>2</v>
      </c>
      <c r="I23" s="13" t="str">
        <f t="shared" si="7"/>
        <v>Preoblikovati znakovne nizove programom.</v>
      </c>
      <c r="J23" s="13" t="str">
        <f t="shared" si="8"/>
        <v>Numerički tip, znakovni tip, liste.</v>
      </c>
      <c r="K23" s="13" t="str">
        <f t="shared" si="9"/>
        <v/>
      </c>
      <c r="L23" s="50" t="str">
        <f t="shared" si="10"/>
        <v>(A) ,  Logo</v>
      </c>
      <c r="M23" s="51">
        <f t="shared" si="11"/>
        <v>13.14</v>
      </c>
      <c r="N23" s="58"/>
    </row>
    <row r="24" spans="1:14" s="2" customFormat="1" ht="30">
      <c r="A24" s="11" t="str">
        <f t="shared" si="0"/>
        <v/>
      </c>
      <c r="B24" s="11" t="str">
        <f t="shared" si="1"/>
        <v/>
      </c>
      <c r="C24" s="11" t="str">
        <f t="shared" si="2"/>
        <v/>
      </c>
      <c r="D24" s="30">
        <v>15.16</v>
      </c>
      <c r="E24" s="13" t="str">
        <f t="shared" si="3"/>
        <v>2.4. (A) Algoritmi koji rabe različite tipove podataka
Algoritam i dijagram tijeka. Petlja FOR. Naredba RANDOM.</v>
      </c>
      <c r="F24" s="13">
        <f t="shared" si="4"/>
        <v>1</v>
      </c>
      <c r="G24" s="13">
        <f t="shared" si="5"/>
        <v>1</v>
      </c>
      <c r="H24" s="13">
        <f t="shared" si="6"/>
        <v>2</v>
      </c>
      <c r="I24" s="13" t="str">
        <f t="shared" si="7"/>
        <v>Raščlaniti problem na manje dijelove i rješavati ga korak po korak.</v>
      </c>
      <c r="J24" s="13" t="str">
        <f t="shared" si="8"/>
        <v>Pisanje algoritma, prevođenje algoritma u program.</v>
      </c>
      <c r="K24" s="13" t="str">
        <f t="shared" si="9"/>
        <v/>
      </c>
      <c r="L24" s="50" t="str">
        <f t="shared" si="10"/>
        <v>(A) ,  Logo</v>
      </c>
      <c r="M24" s="51">
        <f t="shared" si="11"/>
        <v>15.16</v>
      </c>
      <c r="N24" s="58"/>
    </row>
    <row r="25" spans="1:14" s="2" customFormat="1" ht="75">
      <c r="A25" s="11" t="str">
        <f t="shared" si="0"/>
        <v>studeni</v>
      </c>
      <c r="B25" s="11" t="str">
        <f t="shared" si="1"/>
        <v>3. MS Word 2003 i 2007</v>
      </c>
      <c r="C25" s="11">
        <f t="shared" si="2"/>
        <v>6</v>
      </c>
      <c r="D25" s="30">
        <v>17.18</v>
      </c>
      <c r="E25" s="13" t="str">
        <f t="shared" si="3"/>
        <v xml:space="preserve">3.1 Izrada i oblikovanje tablica, kretanje u njima
Što je tablica. Kako napraviti tablicu? Samooblikovanje (oblikovanje) tablice. Crtanje tablice. Označavanje ćelija, redaka ili stupaca. Širina i visina stupaca i redaka. Raspodjela stupaca i redaka. Promjena veličine tablice. Podjela ćelija. Brisanje ćelija. </v>
      </c>
      <c r="F25" s="13">
        <f t="shared" si="4"/>
        <v>1</v>
      </c>
      <c r="G25" s="13">
        <f t="shared" si="5"/>
        <v>1</v>
      </c>
      <c r="H25" s="13">
        <f t="shared" si="6"/>
        <v>2</v>
      </c>
      <c r="I25" s="13" t="str">
        <f t="shared" si="7"/>
        <v>Umetnuti u tekst tablicu zadanog broja redova i stupaca te podesiti njihove veličine; unijeti podatke u tablicu.</v>
      </c>
      <c r="J25" s="13" t="str">
        <f t="shared" si="8"/>
        <v>Elementi tablice (stupac, redak, ćelija), namještanje visine retka i širine stupca, spajanje i razdvajanje ćelija.</v>
      </c>
      <c r="K25" s="13" t="str">
        <f t="shared" si="9"/>
        <v/>
      </c>
      <c r="L25" s="50" t="str">
        <f t="shared" si="10"/>
        <v/>
      </c>
      <c r="M25" s="51">
        <f t="shared" si="11"/>
        <v>17.18</v>
      </c>
      <c r="N25" s="58"/>
    </row>
    <row r="26" spans="1:14" s="2" customFormat="1" ht="60">
      <c r="A26" s="11" t="str">
        <f t="shared" si="0"/>
        <v/>
      </c>
      <c r="B26" s="11" t="str">
        <f t="shared" si="1"/>
        <v/>
      </c>
      <c r="C26" s="11" t="str">
        <f t="shared" si="2"/>
        <v/>
      </c>
      <c r="D26" s="30" t="s">
        <v>60</v>
      </c>
      <c r="E26" s="13" t="str">
        <f t="shared" si="3"/>
        <v xml:space="preserve">3.2. Položaj i uokvirivanje tablice, razvrstavanje u tablici. 
Položaj tablice. Položaj teksta u ćeliji. Smjer teksta u ćeliji. Okviri tablica (debljine i vrste crta). Postavljanje složenijih okvira i sjenčanja dijaloškim okvirom Obrubi i sjenčanje. Brisanje obruba i sjenčanja. Razvrstavanje podataka u tablici. </v>
      </c>
      <c r="F26" s="13">
        <f t="shared" si="4"/>
        <v>1</v>
      </c>
      <c r="G26" s="13">
        <f t="shared" si="5"/>
        <v>1</v>
      </c>
      <c r="H26" s="13">
        <f t="shared" si="6"/>
        <v>2</v>
      </c>
      <c r="I26" s="13" t="str">
        <f t="shared" si="7"/>
        <v>Umetnuti u tekst tablicu zadanog broja redova i stupaca, prilagoditi njihove veličine, unijeti podatke u tablicu te joj po potrebi mijenjati položaj; podatke razvrstati abecednim redom; tablicu ukrasiti dodavanjem obruba zadane debljine, vrste i boje linije.</v>
      </c>
      <c r="J26" s="13" t="str">
        <f t="shared" si="8"/>
        <v>Položaj tablice u tekstu, okviri tablica (debljine i vrste crta, odabir sjenčanja), razvrstavanje podataka u tablici (rastućim ili padajućim redoslijedom).</v>
      </c>
      <c r="K26" s="13" t="str">
        <f t="shared" si="9"/>
        <v/>
      </c>
      <c r="L26" s="50" t="str">
        <f t="shared" si="10"/>
        <v/>
      </c>
      <c r="M26" s="51">
        <f t="shared" si="11"/>
        <v>19.2</v>
      </c>
      <c r="N26" s="58"/>
    </row>
    <row r="27" spans="1:14" s="2" customFormat="1" ht="60">
      <c r="A27" s="11" t="str">
        <f t="shared" si="0"/>
        <v/>
      </c>
      <c r="B27" s="11" t="str">
        <f t="shared" si="1"/>
        <v/>
      </c>
      <c r="C27" s="11" t="str">
        <f t="shared" si="2"/>
        <v/>
      </c>
      <c r="D27" s="30">
        <v>21.22</v>
      </c>
      <c r="E27" s="13" t="str">
        <f t="shared" si="3"/>
        <v xml:space="preserve">3.3. Crtanje programom za obradu teksta.
Alatna traka za crtanje. Samooblici. Linije, strjelice, pravokutnici, krugovi. Dodavanje sjene gotovim likovima. 3D vrsta. Redoslijed likova. Grupiranje objekata (likova). Rotiraj ili zrcali. Dodavanje teksta. Tekstualni okvir. Prelamanje teksta. </v>
      </c>
      <c r="F27" s="13">
        <f t="shared" si="4"/>
        <v>1</v>
      </c>
      <c r="G27" s="13">
        <f t="shared" si="5"/>
        <v>1</v>
      </c>
      <c r="H27" s="13">
        <f t="shared" si="6"/>
        <v>2</v>
      </c>
      <c r="I27" s="13" t="str">
        <f t="shared" si="7"/>
        <v>Nacrtati zadane (osnovne) objekte, obraditi ih linijama različitih boja i debljina te ih naredbom za grupiranje spojiti u jednu cjelinu.</v>
      </c>
      <c r="J27" s="13" t="str">
        <f t="shared" si="8"/>
        <v>Traka za crtanje, crtanje osnovnih likova, grupiranje objekata.</v>
      </c>
      <c r="K27" s="13" t="str">
        <f t="shared" si="9"/>
        <v/>
      </c>
      <c r="L27" s="50" t="str">
        <f t="shared" si="10"/>
        <v/>
      </c>
      <c r="M27" s="51">
        <f t="shared" si="11"/>
        <v>21.22</v>
      </c>
      <c r="N27" s="58"/>
    </row>
    <row r="28" spans="1:14" s="2" customFormat="1" ht="30">
      <c r="A28" s="11" t="str">
        <f t="shared" si="0"/>
        <v/>
      </c>
      <c r="B28" s="11" t="str">
        <f t="shared" si="1"/>
        <v>Ponavljanje i pisana provjera</v>
      </c>
      <c r="C28" s="11">
        <f t="shared" si="2"/>
        <v>2</v>
      </c>
      <c r="D28" s="30">
        <v>23.24</v>
      </c>
      <c r="E28" s="13" t="str">
        <f t="shared" si="3"/>
        <v>Ponavljanje gradiva
Pisana provjera</v>
      </c>
      <c r="F28" s="13">
        <f t="shared" si="4"/>
        <v>1</v>
      </c>
      <c r="G28" s="13">
        <f t="shared" si="5"/>
        <v>1</v>
      </c>
      <c r="H28" s="13">
        <f t="shared" si="6"/>
        <v>2</v>
      </c>
      <c r="I28" s="13" t="str">
        <f t="shared" si="7"/>
        <v/>
      </c>
      <c r="J28" s="13" t="str">
        <f t="shared" si="8"/>
        <v/>
      </c>
      <c r="K28" s="13" t="str">
        <f t="shared" si="9"/>
        <v/>
      </c>
      <c r="L28" s="50" t="str">
        <f t="shared" si="10"/>
        <v/>
      </c>
      <c r="M28" s="51">
        <f t="shared" si="11"/>
        <v>23.24</v>
      </c>
      <c r="N28" s="58"/>
    </row>
    <row r="29" spans="1:14" s="2" customFormat="1" ht="30">
      <c r="A29" s="11" t="str">
        <f t="shared" si="0"/>
        <v>prosinac</v>
      </c>
      <c r="B29" s="11" t="str">
        <f t="shared" si="1"/>
        <v>Projekti</v>
      </c>
      <c r="C29" s="11">
        <f t="shared" si="2"/>
        <v>4</v>
      </c>
      <c r="D29" s="30">
        <v>25.26</v>
      </c>
      <c r="E29" s="13" t="str">
        <f t="shared" si="3"/>
        <v>Ponavljanje gradiva
Izrada i predstavljanje plakata i referata. Praktični radovi učenika.</v>
      </c>
      <c r="F29" s="13">
        <f t="shared" si="4"/>
        <v>0</v>
      </c>
      <c r="G29" s="13">
        <f t="shared" si="5"/>
        <v>2</v>
      </c>
      <c r="H29" s="13">
        <f t="shared" si="6"/>
        <v>2</v>
      </c>
      <c r="I29" s="13" t="str">
        <f t="shared" si="7"/>
        <v/>
      </c>
      <c r="J29" s="13" t="str">
        <f t="shared" si="8"/>
        <v/>
      </c>
      <c r="K29" s="13" t="str">
        <f t="shared" si="9"/>
        <v/>
      </c>
      <c r="L29" s="50" t="str">
        <f t="shared" si="10"/>
        <v/>
      </c>
      <c r="M29" s="51">
        <f t="shared" si="11"/>
        <v>25.26</v>
      </c>
      <c r="N29" s="58"/>
    </row>
    <row r="30" spans="1:14" s="2" customFormat="1" ht="30">
      <c r="A30" s="11" t="str">
        <f t="shared" si="0"/>
        <v/>
      </c>
      <c r="B30" s="11" t="str">
        <f t="shared" si="1"/>
        <v/>
      </c>
      <c r="C30" s="11" t="str">
        <f t="shared" si="2"/>
        <v/>
      </c>
      <c r="D30" s="30">
        <v>27.28</v>
      </c>
      <c r="E30" s="13" t="str">
        <f t="shared" si="3"/>
        <v>Ponavljanje gradiva
Izrada i predstavljanje plakata i referata. Praktični radovi učenika.</v>
      </c>
      <c r="F30" s="13">
        <f t="shared" si="4"/>
        <v>0</v>
      </c>
      <c r="G30" s="13">
        <f t="shared" si="5"/>
        <v>2</v>
      </c>
      <c r="H30" s="13">
        <f t="shared" si="6"/>
        <v>2</v>
      </c>
      <c r="I30" s="13" t="str">
        <f t="shared" si="7"/>
        <v/>
      </c>
      <c r="J30" s="13" t="str">
        <f t="shared" si="8"/>
        <v/>
      </c>
      <c r="K30" s="13" t="str">
        <f t="shared" si="9"/>
        <v/>
      </c>
      <c r="L30" s="50" t="str">
        <f t="shared" si="10"/>
        <v/>
      </c>
      <c r="M30" s="51">
        <f t="shared" si="11"/>
        <v>27.28</v>
      </c>
      <c r="N30" s="58"/>
    </row>
    <row r="31" spans="1:14" s="2" customFormat="1" ht="30">
      <c r="A31" s="11" t="str">
        <f t="shared" si="0"/>
        <v/>
      </c>
      <c r="B31" s="19" t="str">
        <f t="shared" si="1"/>
        <v>Zaključivanje ocjena</v>
      </c>
      <c r="C31" s="19">
        <f t="shared" si="2"/>
        <v>2</v>
      </c>
      <c r="D31" s="31" t="s">
        <v>62</v>
      </c>
      <c r="E31" s="20" t="str">
        <f t="shared" si="3"/>
        <v>Ponavljanje gradiva 
ZAKLJUČIVANJE OCJENA</v>
      </c>
      <c r="F31" s="20">
        <f t="shared" si="4"/>
        <v>1</v>
      </c>
      <c r="G31" s="20">
        <f t="shared" si="5"/>
        <v>1</v>
      </c>
      <c r="H31" s="20">
        <f t="shared" si="6"/>
        <v>2</v>
      </c>
      <c r="I31" s="20" t="str">
        <f t="shared" si="7"/>
        <v/>
      </c>
      <c r="J31" s="20" t="str">
        <f t="shared" si="8"/>
        <v/>
      </c>
      <c r="K31" s="20" t="str">
        <f t="shared" si="9"/>
        <v/>
      </c>
      <c r="L31" s="50" t="str">
        <f t="shared" si="10"/>
        <v/>
      </c>
      <c r="M31" s="51">
        <f t="shared" si="11"/>
        <v>29.3</v>
      </c>
      <c r="N31" s="58"/>
    </row>
    <row r="32" spans="1:14" s="2" customFormat="1">
      <c r="A32" s="24"/>
      <c r="B32" s="24"/>
      <c r="C32" s="24"/>
      <c r="D32" s="32"/>
      <c r="E32" s="25"/>
      <c r="F32" s="25"/>
      <c r="G32" s="25"/>
      <c r="H32" s="25"/>
      <c r="I32" s="25"/>
      <c r="J32" s="25"/>
      <c r="K32" s="25"/>
      <c r="L32" s="52"/>
      <c r="M32" s="53"/>
      <c r="N32" s="58"/>
    </row>
    <row r="33" spans="1:14" s="2" customFormat="1" ht="18.75">
      <c r="B33" s="38" t="s">
        <v>66</v>
      </c>
      <c r="C33"/>
      <c r="D33" s="33"/>
      <c r="E33"/>
      <c r="F33"/>
      <c r="G33"/>
      <c r="H33"/>
      <c r="I33"/>
      <c r="J33"/>
      <c r="K33"/>
      <c r="L33" s="54"/>
      <c r="M33" s="55"/>
      <c r="N33" s="58"/>
    </row>
    <row r="34" spans="1:14" s="2" customFormat="1">
      <c r="A34" s="26"/>
      <c r="B34" s="26"/>
      <c r="C34" s="26"/>
      <c r="D34" s="34"/>
      <c r="E34" s="27"/>
      <c r="F34" s="27"/>
      <c r="G34" s="27"/>
      <c r="H34" s="27"/>
      <c r="I34" s="27"/>
      <c r="J34" s="27"/>
      <c r="K34" s="27"/>
      <c r="L34" s="56"/>
      <c r="M34" s="57"/>
      <c r="N34" s="58"/>
    </row>
    <row r="35" spans="1:14" s="2" customFormat="1" ht="75">
      <c r="A35" s="11" t="str">
        <f>IF(LOOKUP($M35,pretraživanje,mjesec)=LOOKUP($M31,pretraživanje,mjesec),"",LOOKUP($M35,pretraživanje,mjesec))</f>
        <v>siječanj</v>
      </c>
      <c r="B35" s="11" t="str">
        <f>IF(LOOKUP($M35,pretraživanje,cjelina)=LOOKUP($M31,pretraživanje,cjelina),"",LOOKUP($M35,pretraživanje,cjelina))</f>
        <v>4. Mreže i internet</v>
      </c>
      <c r="C35" s="11">
        <f t="shared" ref="C35:C54" si="12">IF(ISBLANK(LOOKUP($M35,pretraživanje,sati)),"",LOOKUP($M35,pretraživanje,sati))</f>
        <v>6</v>
      </c>
      <c r="D35" s="35">
        <v>31.32</v>
      </c>
      <c r="E35" s="21" t="str">
        <f t="shared" ref="E35:E53" si="13">LOOKUP($M35,pretraživanje,tema)</f>
        <v>4.1. Povezivanje računala
Računalna mreža (Network). Zašto računalna mreža? Koji su nedostatci mrežnog rada? Što čini računalnu komunikaciju? Vrste mreža. Kako ćemo pristupiti zajedničkim mapama na drugim računalima u lokalnoj mreži? Kako ćemo prikazati sva računala spojena na lokalnu mrežu?</v>
      </c>
      <c r="F35" s="21">
        <f t="shared" ref="F35:F54" si="14">LOOKUP($M35,pretraživanje,obrada)</f>
        <v>1</v>
      </c>
      <c r="G35" s="21">
        <f t="shared" ref="G35:G54" si="15">LOOKUP($M35,pretraživanje,vježba)</f>
        <v>1</v>
      </c>
      <c r="H35" s="21">
        <f t="shared" ref="H35:H54" si="16">LOOKUP($M35,pretraživanje,ukupno)</f>
        <v>2</v>
      </c>
      <c r="I35" s="21" t="str">
        <f t="shared" ref="I35:I54" si="17">IF(ISBLANK(LOOKUP($M35,pretraživanje,obrazovnaPostignuca)),"",LOOKUP($M35,pretraživanje,obrazovnaPostignuca))</f>
        <v>Objasniti svrhu i potrebu povezivanja računala i pristupiti podatcima na drugome računalu.</v>
      </c>
      <c r="J35" s="21" t="str">
        <f t="shared" ref="J35:J54" si="18">IF(ISBLANK(LOOKUP($M35,pretraživanje,kljucniPojmovi)),"",LOOKUP($M35,pretraživanje,kljucniPojmovi))</f>
        <v>Lokalna mreža, načini povezivanja.</v>
      </c>
      <c r="K35" s="21" t="str">
        <f t="shared" ref="K35:K54" si="19">IF(ISBLANK(LOOKUP($M35,pretraživanje,suodnos)),"",LOOKUP($M35,pretraživanje,suodnos))</f>
        <v/>
      </c>
      <c r="L35" s="50" t="str">
        <f t="shared" ref="L35:L54" si="20">IF(ISBLANK(LOOKUP(VALUE($D35),pretraživanje,jezik)),"",$D$8)</f>
        <v/>
      </c>
      <c r="M35" s="51">
        <f t="shared" ref="M35:M54" si="21">VALUE(IF($L35="(B) ,  BASIC",VALUE($D35)*100,VALUE($D35)))</f>
        <v>31.32</v>
      </c>
      <c r="N35" s="58"/>
    </row>
    <row r="36" spans="1:14" s="2" customFormat="1" ht="30">
      <c r="A36" s="11" t="str">
        <f t="shared" ref="A36:A54" si="22">IF(LOOKUP($M36,pretraživanje,mjesec)=LOOKUP($M35,pretraživanje,mjesec),"",LOOKUP($M36,pretraživanje,mjesec))</f>
        <v/>
      </c>
      <c r="B36" s="11" t="str">
        <f t="shared" ref="B36:B54" si="23">IF(LOOKUP($M36,pretraživanje,cjelina)=LOOKUP($M35,pretraživanje,cjelina),"",LOOKUP($M36,pretraživanje,cjelina))</f>
        <v/>
      </c>
      <c r="C36" s="11" t="str">
        <f t="shared" si="12"/>
        <v/>
      </c>
      <c r="D36" s="36">
        <v>33.340000000000003</v>
      </c>
      <c r="E36" s="13" t="str">
        <f t="shared" si="13"/>
        <v xml:space="preserve">4.2. Paketni prijenos podataka mrežom
Prijenos podataka. Adrese računala. </v>
      </c>
      <c r="F36" s="13">
        <f t="shared" si="14"/>
        <v>1</v>
      </c>
      <c r="G36" s="13">
        <f t="shared" si="15"/>
        <v>1</v>
      </c>
      <c r="H36" s="13">
        <f t="shared" si="16"/>
        <v>2</v>
      </c>
      <c r="I36" s="13" t="str">
        <f t="shared" si="17"/>
        <v>Svojim riječima objasniti paketni prijenos.</v>
      </c>
      <c r="J36" s="13" t="str">
        <f t="shared" si="18"/>
        <v>Poruke, paketi podataka, norme za prijenos (protokoli).</v>
      </c>
      <c r="K36" s="13" t="str">
        <f t="shared" si="19"/>
        <v/>
      </c>
      <c r="L36" s="50" t="str">
        <f t="shared" si="20"/>
        <v/>
      </c>
      <c r="M36" s="51">
        <f t="shared" si="21"/>
        <v>33.340000000000003</v>
      </c>
      <c r="N36" s="58"/>
    </row>
    <row r="37" spans="1:14" s="2" customFormat="1" ht="45">
      <c r="A37" s="11" t="str">
        <f t="shared" si="22"/>
        <v/>
      </c>
      <c r="B37" s="11" t="str">
        <f t="shared" si="23"/>
        <v/>
      </c>
      <c r="C37" s="11" t="str">
        <f t="shared" si="12"/>
        <v/>
      </c>
      <c r="D37" s="36">
        <v>35.36</v>
      </c>
      <c r="E37" s="13" t="str">
        <f t="shared" si="13"/>
        <v xml:space="preserve">4.3. Sustavno prikupljanje sadržaja s Weba
Kakav je Internet medij. Kako se zaštititi? Praktični savjeti. Preuzimanje sadržaja s weba. </v>
      </c>
      <c r="F37" s="13">
        <f t="shared" si="14"/>
        <v>1</v>
      </c>
      <c r="G37" s="13">
        <f t="shared" si="15"/>
        <v>1</v>
      </c>
      <c r="H37" s="13">
        <f t="shared" si="16"/>
        <v>2</v>
      </c>
      <c r="I37" s="13" t="str">
        <f t="shared" si="17"/>
        <v>Pretvarati Web sadržaje u druge oblike.</v>
      </c>
      <c r="J37" s="13" t="str">
        <f t="shared" si="18"/>
        <v>Opasnost od virusa, spremanje Web stranice na disk, izdvajanje dijelova stranice.</v>
      </c>
      <c r="K37" s="13" t="str">
        <f t="shared" si="19"/>
        <v/>
      </c>
      <c r="L37" s="50" t="str">
        <f t="shared" si="20"/>
        <v/>
      </c>
      <c r="M37" s="51">
        <f t="shared" si="21"/>
        <v>35.36</v>
      </c>
      <c r="N37" s="58"/>
    </row>
    <row r="38" spans="1:14" s="2" customFormat="1" ht="30">
      <c r="A38" s="11" t="str">
        <f t="shared" si="22"/>
        <v>veljača</v>
      </c>
      <c r="B38" s="11" t="str">
        <f t="shared" si="23"/>
        <v>Projekti</v>
      </c>
      <c r="C38" s="11">
        <f t="shared" si="12"/>
        <v>2</v>
      </c>
      <c r="D38" s="36">
        <v>37.380000000000003</v>
      </c>
      <c r="E38" s="13" t="str">
        <f t="shared" si="13"/>
        <v>Projekti
Projekti.</v>
      </c>
      <c r="F38" s="13">
        <f t="shared" si="14"/>
        <v>0</v>
      </c>
      <c r="G38" s="13">
        <f t="shared" si="15"/>
        <v>2</v>
      </c>
      <c r="H38" s="13">
        <f t="shared" si="16"/>
        <v>2</v>
      </c>
      <c r="I38" s="13" t="str">
        <f t="shared" si="17"/>
        <v/>
      </c>
      <c r="J38" s="13" t="str">
        <f t="shared" si="18"/>
        <v/>
      </c>
      <c r="K38" s="13" t="str">
        <f t="shared" si="19"/>
        <v/>
      </c>
      <c r="L38" s="50" t="str">
        <f t="shared" si="20"/>
        <v/>
      </c>
      <c r="M38" s="51">
        <f t="shared" si="21"/>
        <v>37.380000000000003</v>
      </c>
      <c r="N38" s="58"/>
    </row>
    <row r="39" spans="1:14" s="2" customFormat="1" ht="75">
      <c r="A39" s="11" t="str">
        <f t="shared" si="22"/>
        <v/>
      </c>
      <c r="B39" s="11" t="str">
        <f t="shared" si="23"/>
        <v>5. Multimedija</v>
      </c>
      <c r="C39" s="11">
        <f t="shared" si="12"/>
        <v>10</v>
      </c>
      <c r="D39" s="36" t="s">
        <v>61</v>
      </c>
      <c r="E39" s="13" t="str">
        <f t="shared" si="13"/>
        <v>5.1. Snimanje audiozapisa
Značenje osnovnih pojmova. Kako povezati zvučnu karticu i mikrofon? Snimanje i obrada zvuka.  Snimač zvuka: gdje se nalazi i kako ga pokrenuti? Kako započeti? Spremanje zvučne datoteke. Kako otvoriti postojeću ili započeti novu datoteku? Uređivanje zvučnog zapisa. Efekti.</v>
      </c>
      <c r="F39" s="13">
        <f t="shared" si="14"/>
        <v>1</v>
      </c>
      <c r="G39" s="13">
        <f t="shared" si="15"/>
        <v>1</v>
      </c>
      <c r="H39" s="13">
        <f t="shared" si="16"/>
        <v>2</v>
      </c>
      <c r="I39" s="13" t="str">
        <f t="shared" si="17"/>
        <v>Snimati zvuk i pohraniti snimku u zvučnu datoteku, prepoznati zvučnu datoteku.</v>
      </c>
      <c r="J39" s="13" t="str">
        <f t="shared" si="18"/>
        <v>Mikrofon, program za snimanje zvuka, pohranjivanje zvučne snimke.</v>
      </c>
      <c r="K39" s="13" t="str">
        <f t="shared" si="19"/>
        <v/>
      </c>
      <c r="L39" s="50" t="str">
        <f t="shared" si="20"/>
        <v/>
      </c>
      <c r="M39" s="51">
        <f t="shared" si="21"/>
        <v>39.4</v>
      </c>
      <c r="N39" s="58"/>
    </row>
    <row r="40" spans="1:14" s="2" customFormat="1" ht="60">
      <c r="A40" s="11" t="str">
        <f t="shared" si="22"/>
        <v/>
      </c>
      <c r="B40" s="11" t="str">
        <f t="shared" si="23"/>
        <v/>
      </c>
      <c r="C40" s="11" t="str">
        <f t="shared" si="12"/>
        <v/>
      </c>
      <c r="D40" s="36">
        <v>41.42</v>
      </c>
      <c r="E40" s="13" t="str">
        <f t="shared" si="13"/>
        <v xml:space="preserve">5.2. Oblikovanje zvučnog zapisa
Obrada audiozapisa. Kako koristiti program Audacity? Snimanje zvučnog zapisa. Spremanje zvučnog zapisa. Uređivanje zvučnog zapisa. Efekti. Pretvaranje zapisa. Stvaranje liste. </v>
      </c>
      <c r="F40" s="13">
        <f t="shared" si="14"/>
        <v>1</v>
      </c>
      <c r="G40" s="13">
        <f t="shared" si="15"/>
        <v>1</v>
      </c>
      <c r="H40" s="13">
        <f t="shared" si="16"/>
        <v>2</v>
      </c>
      <c r="I40" s="13" t="str">
        <f t="shared" si="17"/>
        <v>Koristiti neki od programa za preslušavanje audiozapisa (media player).</v>
      </c>
      <c r="J40" s="13" t="str">
        <f t="shared" si="18"/>
        <v>WAV, MP3, liste (playlist).</v>
      </c>
      <c r="K40" s="13" t="str">
        <f t="shared" si="19"/>
        <v/>
      </c>
      <c r="L40" s="50" t="str">
        <f t="shared" si="20"/>
        <v/>
      </c>
      <c r="M40" s="51">
        <f t="shared" si="21"/>
        <v>41.42</v>
      </c>
      <c r="N40" s="58"/>
    </row>
    <row r="41" spans="1:14" s="2" customFormat="1" ht="75">
      <c r="A41" s="11" t="str">
        <f t="shared" si="22"/>
        <v/>
      </c>
      <c r="B41" s="11" t="str">
        <f t="shared" si="23"/>
        <v/>
      </c>
      <c r="C41" s="11" t="str">
        <f t="shared" si="12"/>
        <v/>
      </c>
      <c r="D41" s="30">
        <v>43.44</v>
      </c>
      <c r="E41" s="13" t="str">
        <f t="shared" si="13"/>
        <v xml:space="preserve">5.3. Montaža videozapisa
Windows Movie Maker. Gdje se nalazi i kako ga pokrenuti? Izgled programa Windows Movie Maker.Umetanje videoisječaka. Slaganje isječaka na ploču scenarija. Reprodukcija. Postavljanje prijelaza (tranzicija). Spremanje i otvaranje projekta. </v>
      </c>
      <c r="F41" s="13">
        <f t="shared" si="14"/>
        <v>1</v>
      </c>
      <c r="G41" s="13">
        <f t="shared" si="15"/>
        <v>1</v>
      </c>
      <c r="H41" s="13">
        <f t="shared" si="16"/>
        <v>2</v>
      </c>
      <c r="I41" s="13" t="str">
        <f t="shared" si="17"/>
        <v>Stvoriti manji videozapis Web kvalitete od nekoliko zasebnih videoisječaka snimljenih digitalnim fotoaparatom.</v>
      </c>
      <c r="J41" s="13" t="str">
        <f t="shared" si="18"/>
        <v>Videozahvat (capture), montiranje kadrova, prijelazi (tranzicije).</v>
      </c>
      <c r="K41" s="13" t="str">
        <f t="shared" si="19"/>
        <v/>
      </c>
      <c r="L41" s="50" t="str">
        <f t="shared" si="20"/>
        <v/>
      </c>
      <c r="M41" s="51">
        <f t="shared" si="21"/>
        <v>43.44</v>
      </c>
      <c r="N41" s="58"/>
    </row>
    <row r="42" spans="1:14" s="2" customFormat="1" ht="45">
      <c r="A42" s="11" t="str">
        <f t="shared" si="22"/>
        <v>ožujak</v>
      </c>
      <c r="B42" s="11" t="str">
        <f t="shared" si="23"/>
        <v/>
      </c>
      <c r="C42" s="11" t="str">
        <f t="shared" si="12"/>
        <v/>
      </c>
      <c r="D42" s="30">
        <v>45.46</v>
      </c>
      <c r="E42" s="13" t="str">
        <f t="shared" si="13"/>
        <v xml:space="preserve">5.4. Obrada videozapisa u vremenu
Pogled na traku vremenskog niza kadrova. Obrada zvuka. Dodavanje govornog komentara. </v>
      </c>
      <c r="F42" s="13">
        <f t="shared" si="14"/>
        <v>1</v>
      </c>
      <c r="G42" s="13">
        <f t="shared" si="15"/>
        <v>1</v>
      </c>
      <c r="H42" s="13">
        <f t="shared" si="16"/>
        <v>2</v>
      </c>
      <c r="I42" s="13" t="str">
        <f t="shared" si="17"/>
        <v>Prilagoditi trajanje videouratka.</v>
      </c>
      <c r="J42" s="13" t="str">
        <f t="shared" si="18"/>
        <v>Vremenski niz, umetanje zvučnih datoteka.</v>
      </c>
      <c r="K42" s="13" t="str">
        <f t="shared" si="19"/>
        <v/>
      </c>
      <c r="L42" s="50" t="str">
        <f t="shared" si="20"/>
        <v/>
      </c>
      <c r="M42" s="51">
        <f t="shared" si="21"/>
        <v>45.46</v>
      </c>
      <c r="N42" s="58"/>
    </row>
    <row r="43" spans="1:14" s="2" customFormat="1" ht="60">
      <c r="A43" s="11" t="str">
        <f t="shared" si="22"/>
        <v/>
      </c>
      <c r="B43" s="11" t="str">
        <f t="shared" si="23"/>
        <v/>
      </c>
      <c r="C43" s="11" t="str">
        <f t="shared" si="12"/>
        <v/>
      </c>
      <c r="D43" s="30">
        <v>47.48</v>
      </c>
      <c r="E43" s="13" t="str">
        <f t="shared" si="13"/>
        <v>5.5. Umetanje datoteka u videozapis
Umetanje slika. Umetanje videoefekata. 
5.6. Završna obrada i pohrana videouratka.
Najava i odjava. Spremanje (pohrana) videouratka.</v>
      </c>
      <c r="F43" s="13">
        <f t="shared" si="14"/>
        <v>1</v>
      </c>
      <c r="G43" s="13">
        <f t="shared" si="15"/>
        <v>1</v>
      </c>
      <c r="H43" s="13">
        <f t="shared" si="16"/>
        <v>2</v>
      </c>
      <c r="I43" s="13" t="str">
        <f t="shared" si="17"/>
        <v>Umetati crteže u videodatoteku.Oblikovati i izgraditi jednostavniji videouradak.</v>
      </c>
      <c r="J43" s="13" t="str">
        <f t="shared" si="18"/>
        <v>Ubacivanje slika; ubacivanje videoisječaka.Najava i odjava, kakvoća (vrsnoća) videodatoteke.</v>
      </c>
      <c r="K43" s="13" t="str">
        <f t="shared" si="19"/>
        <v/>
      </c>
      <c r="L43" s="50" t="str">
        <f t="shared" si="20"/>
        <v/>
      </c>
      <c r="M43" s="51">
        <f t="shared" si="21"/>
        <v>47.48</v>
      </c>
      <c r="N43" s="58"/>
    </row>
    <row r="44" spans="1:14" s="2" customFormat="1">
      <c r="A44" s="11" t="str">
        <f t="shared" si="22"/>
        <v/>
      </c>
      <c r="B44" s="11" t="str">
        <f t="shared" si="23"/>
        <v>Projekti</v>
      </c>
      <c r="C44" s="11">
        <f t="shared" si="12"/>
        <v>4</v>
      </c>
      <c r="D44" s="30" t="s">
        <v>63</v>
      </c>
      <c r="E44" s="13" t="str">
        <f t="shared" si="13"/>
        <v>Samostalni projekti učenika</v>
      </c>
      <c r="F44" s="13">
        <f t="shared" si="14"/>
        <v>0</v>
      </c>
      <c r="G44" s="13">
        <f t="shared" si="15"/>
        <v>2</v>
      </c>
      <c r="H44" s="13">
        <f t="shared" si="16"/>
        <v>2</v>
      </c>
      <c r="I44" s="13" t="str">
        <f t="shared" si="17"/>
        <v/>
      </c>
      <c r="J44" s="13" t="str">
        <f t="shared" si="18"/>
        <v/>
      </c>
      <c r="K44" s="13" t="str">
        <f t="shared" si="19"/>
        <v/>
      </c>
      <c r="L44" s="50" t="str">
        <f t="shared" si="20"/>
        <v/>
      </c>
      <c r="M44" s="51">
        <f t="shared" si="21"/>
        <v>49.5</v>
      </c>
      <c r="N44" s="58"/>
    </row>
    <row r="45" spans="1:14" s="2" customFormat="1">
      <c r="A45" s="11" t="str">
        <f t="shared" si="22"/>
        <v/>
      </c>
      <c r="B45" s="11" t="str">
        <f t="shared" si="23"/>
        <v/>
      </c>
      <c r="C45" s="11" t="str">
        <f t="shared" si="12"/>
        <v/>
      </c>
      <c r="D45" s="30">
        <v>51.52</v>
      </c>
      <c r="E45" s="13" t="str">
        <f t="shared" si="13"/>
        <v>Samostalni projekti učenika</v>
      </c>
      <c r="F45" s="13">
        <f t="shared" si="14"/>
        <v>0</v>
      </c>
      <c r="G45" s="13">
        <f t="shared" si="15"/>
        <v>2</v>
      </c>
      <c r="H45" s="13">
        <f t="shared" si="16"/>
        <v>2</v>
      </c>
      <c r="I45" s="13" t="str">
        <f t="shared" si="17"/>
        <v/>
      </c>
      <c r="J45" s="13" t="str">
        <f t="shared" si="18"/>
        <v/>
      </c>
      <c r="K45" s="13" t="str">
        <f t="shared" si="19"/>
        <v/>
      </c>
      <c r="L45" s="50" t="str">
        <f t="shared" si="20"/>
        <v/>
      </c>
      <c r="M45" s="51">
        <f t="shared" si="21"/>
        <v>51.52</v>
      </c>
      <c r="N45" s="58"/>
    </row>
    <row r="46" spans="1:14" s="2" customFormat="1" ht="30">
      <c r="A46" s="11" t="str">
        <f t="shared" si="22"/>
        <v>travanj</v>
      </c>
      <c r="B46" s="11" t="str">
        <f t="shared" si="23"/>
        <v>Ponavljanje i pisana provjera</v>
      </c>
      <c r="C46" s="11">
        <f t="shared" si="12"/>
        <v>2</v>
      </c>
      <c r="D46" s="30">
        <v>53.54</v>
      </c>
      <c r="E46" s="13" t="str">
        <f t="shared" si="13"/>
        <v>Ponavljanje gradiva
Pisana provjera znanja</v>
      </c>
      <c r="F46" s="13">
        <f t="shared" si="14"/>
        <v>0</v>
      </c>
      <c r="G46" s="13">
        <f t="shared" si="15"/>
        <v>2</v>
      </c>
      <c r="H46" s="13">
        <f t="shared" si="16"/>
        <v>2</v>
      </c>
      <c r="I46" s="13" t="str">
        <f t="shared" si="17"/>
        <v/>
      </c>
      <c r="J46" s="13" t="str">
        <f t="shared" si="18"/>
        <v/>
      </c>
      <c r="K46" s="13" t="str">
        <f t="shared" si="19"/>
        <v/>
      </c>
      <c r="L46" s="50" t="str">
        <f t="shared" si="20"/>
        <v/>
      </c>
      <c r="M46" s="51">
        <f t="shared" si="21"/>
        <v>53.54</v>
      </c>
      <c r="N46" s="58"/>
    </row>
    <row r="47" spans="1:14" s="2" customFormat="1" ht="45">
      <c r="A47" s="11" t="str">
        <f t="shared" si="22"/>
        <v/>
      </c>
      <c r="B47" s="11" t="str">
        <f t="shared" si="23"/>
        <v>6. MS PowerPoint2003 i 2007</v>
      </c>
      <c r="C47" s="11">
        <f t="shared" si="12"/>
        <v>10</v>
      </c>
      <c r="D47" s="30">
        <v>55.56</v>
      </c>
      <c r="E47" s="13" t="str">
        <f t="shared" si="13"/>
        <v xml:space="preserve">6.1. Upoznavanje alata za izradu prezentacija
Prednosti izrade prezentacija na računalu. Svijet prezentacija. Gdje ga možemo pronaći i kako ga pokrenuti? Što ako ne vidimo potrebne alatne trake? </v>
      </c>
      <c r="F47" s="13">
        <f t="shared" si="14"/>
        <v>1</v>
      </c>
      <c r="G47" s="13">
        <f t="shared" si="15"/>
        <v>1</v>
      </c>
      <c r="H47" s="13">
        <f t="shared" si="16"/>
        <v>2</v>
      </c>
      <c r="I47" s="13" t="str">
        <f t="shared" si="17"/>
        <v>Prepoznati osnovno okruženje alata za izradu prezentacija.</v>
      </c>
      <c r="J47" s="13" t="str">
        <f t="shared" si="18"/>
        <v>Traka sa izbornicima programa za izradu prezentacija, osnovne alatne trake.</v>
      </c>
      <c r="K47" s="13" t="str">
        <f t="shared" si="19"/>
        <v/>
      </c>
      <c r="L47" s="50" t="str">
        <f t="shared" si="20"/>
        <v/>
      </c>
      <c r="M47" s="51">
        <f t="shared" si="21"/>
        <v>55.56</v>
      </c>
      <c r="N47" s="58"/>
    </row>
    <row r="48" spans="1:14" s="2" customFormat="1" ht="45">
      <c r="A48" s="11" t="str">
        <f t="shared" si="22"/>
        <v/>
      </c>
      <c r="B48" s="11" t="str">
        <f t="shared" si="23"/>
        <v/>
      </c>
      <c r="C48" s="11" t="str">
        <f t="shared" si="12"/>
        <v/>
      </c>
      <c r="D48" s="30">
        <v>57.58</v>
      </c>
      <c r="E48" s="13" t="str">
        <f t="shared" si="13"/>
        <v xml:space="preserve">6.2. Oblikovanje prezentacije
Napravimo prvu prezentaciju. Spremanje prezentacije. Novi slajd. Izgled slajda. Dizajn slajda. Kako označiti slajdove. Otvaranje postojeće prezentacije. </v>
      </c>
      <c r="F48" s="13">
        <f t="shared" si="14"/>
        <v>1</v>
      </c>
      <c r="G48" s="13">
        <f t="shared" si="15"/>
        <v>1</v>
      </c>
      <c r="H48" s="13">
        <f t="shared" si="16"/>
        <v>2</v>
      </c>
      <c r="I48" s="13" t="str">
        <f t="shared" si="17"/>
        <v>Kreirati jednostavnu prezentaciju.</v>
      </c>
      <c r="J48" s="13" t="str">
        <f t="shared" si="18"/>
        <v>Kreiranje prezentacije, otvaranje i spremanje prezentacije.</v>
      </c>
      <c r="K48" s="13" t="str">
        <f t="shared" si="19"/>
        <v/>
      </c>
      <c r="L48" s="50" t="str">
        <f t="shared" si="20"/>
        <v/>
      </c>
      <c r="M48" s="51">
        <f t="shared" si="21"/>
        <v>57.58</v>
      </c>
      <c r="N48" s="58"/>
    </row>
    <row r="49" spans="1:14" s="2" customFormat="1" ht="45">
      <c r="A49" s="11" t="str">
        <f t="shared" si="22"/>
        <v>svibanj</v>
      </c>
      <c r="B49" s="11" t="str">
        <f t="shared" si="23"/>
        <v/>
      </c>
      <c r="C49" s="11" t="str">
        <f t="shared" si="12"/>
        <v/>
      </c>
      <c r="D49" s="30" t="s">
        <v>64</v>
      </c>
      <c r="E49" s="13" t="str">
        <f t="shared" si="13"/>
        <v xml:space="preserve">6.3. Oblikovanje teksta na slajdovima
Kako ćemo oblikovati tekst? Osnovna pravila izrade prezentacija. Pogledi na slajdove. </v>
      </c>
      <c r="F49" s="13">
        <f t="shared" si="14"/>
        <v>1</v>
      </c>
      <c r="G49" s="13">
        <f t="shared" si="15"/>
        <v>1</v>
      </c>
      <c r="H49" s="13">
        <f t="shared" si="16"/>
        <v>2</v>
      </c>
      <c r="I49" s="13" t="str">
        <f t="shared" si="17"/>
        <v>Uređivati tekst na slajdu.</v>
      </c>
      <c r="J49" s="13" t="str">
        <f t="shared" si="18"/>
        <v>Oblikovanje i sjenčanje teksta, načini pogleda na slajdove.</v>
      </c>
      <c r="K49" s="13" t="str">
        <f t="shared" si="19"/>
        <v/>
      </c>
      <c r="L49" s="50" t="str">
        <f t="shared" si="20"/>
        <v/>
      </c>
      <c r="M49" s="51">
        <f t="shared" si="21"/>
        <v>59.6</v>
      </c>
      <c r="N49" s="58"/>
    </row>
    <row r="50" spans="1:14" s="2" customFormat="1" ht="45">
      <c r="A50" s="11" t="str">
        <f t="shared" si="22"/>
        <v/>
      </c>
      <c r="B50" s="11" t="str">
        <f t="shared" si="23"/>
        <v/>
      </c>
      <c r="C50" s="11" t="str">
        <f t="shared" si="12"/>
        <v/>
      </c>
      <c r="D50" s="30">
        <v>61.62</v>
      </c>
      <c r="E50" s="13" t="str">
        <f t="shared" si="13"/>
        <v xml:space="preserve">6.4. Umetanje ilustracija
Primjena izgleda slajda. Umetanje ilustracija na slajd. Obrada (uređivanje) slike. Dodatna obrada slika. </v>
      </c>
      <c r="F50" s="13">
        <f t="shared" si="14"/>
        <v>1</v>
      </c>
      <c r="G50" s="13">
        <f t="shared" si="15"/>
        <v>1</v>
      </c>
      <c r="H50" s="13">
        <f t="shared" si="16"/>
        <v>2</v>
      </c>
      <c r="I50" s="13" t="str">
        <f t="shared" si="17"/>
        <v>Postavljati sliku na slajd i pronalaziti odgovarajuće slike za vlastitu prezentaciju.</v>
      </c>
      <c r="J50" s="13" t="str">
        <f t="shared" si="18"/>
        <v>Umetanje i oblikovanje ilustracije.</v>
      </c>
      <c r="K50" s="13" t="str">
        <f t="shared" si="19"/>
        <v/>
      </c>
      <c r="L50" s="50" t="str">
        <f t="shared" si="20"/>
        <v/>
      </c>
      <c r="M50" s="51">
        <f t="shared" si="21"/>
        <v>61.62</v>
      </c>
      <c r="N50" s="58"/>
    </row>
    <row r="51" spans="1:14" s="2" customFormat="1" ht="60">
      <c r="A51" s="11" t="str">
        <f t="shared" si="22"/>
        <v/>
      </c>
      <c r="B51" s="11" t="str">
        <f t="shared" si="23"/>
        <v/>
      </c>
      <c r="C51" s="11" t="str">
        <f t="shared" si="12"/>
        <v/>
      </c>
      <c r="D51" s="30">
        <v>63.64</v>
      </c>
      <c r="E51" s="13" t="str">
        <f t="shared" si="13"/>
        <v xml:space="preserve">6.5. Uređivanje prezentacije
Kopiranje, premještanje i brisanje slajdova. Ispis prezentacije.
6.6. Animacijski učinci
Što se sve može animirati? Kako primijeniti animaciju. Prilagođena animacija. </v>
      </c>
      <c r="F51" s="13">
        <f t="shared" si="14"/>
        <v>1</v>
      </c>
      <c r="G51" s="13">
        <f t="shared" si="15"/>
        <v>1</v>
      </c>
      <c r="H51" s="13">
        <f t="shared" si="16"/>
        <v>2</v>
      </c>
      <c r="I51" s="13" t="str">
        <f t="shared" si="17"/>
        <v>Uređivati vlastite prezentacije i ispisivati prezentacije.Dodavati animacijske efekte elementima na slajdu i koristiti tu vještinu pri izradi vlastite prezentacije.</v>
      </c>
      <c r="J51" s="13" t="str">
        <f t="shared" si="18"/>
        <v>Premještanje slajdova u pogledu obrisa, kopiranje i brisanje slajdova, ispis prezentacije.Korištenje gotovih animacijskih shema, oblikovanje animacije na osnovi ponuđenih efekata, efekti prijelaza slajdova.</v>
      </c>
      <c r="K51" s="13" t="str">
        <f t="shared" si="19"/>
        <v/>
      </c>
      <c r="L51" s="50" t="str">
        <f t="shared" si="20"/>
        <v/>
      </c>
      <c r="M51" s="51">
        <f t="shared" si="21"/>
        <v>63.64</v>
      </c>
      <c r="N51" s="58"/>
    </row>
    <row r="52" spans="1:14" s="2" customFormat="1">
      <c r="A52" s="11" t="str">
        <f t="shared" si="22"/>
        <v/>
      </c>
      <c r="B52" s="11" t="str">
        <f t="shared" si="23"/>
        <v>Projekti</v>
      </c>
      <c r="C52" s="11">
        <f t="shared" si="12"/>
        <v>2</v>
      </c>
      <c r="D52" s="30">
        <v>65.66</v>
      </c>
      <c r="E52" s="13" t="str">
        <f t="shared" si="13"/>
        <v>Samostalni projekti učenika</v>
      </c>
      <c r="F52" s="13">
        <f t="shared" si="14"/>
        <v>0</v>
      </c>
      <c r="G52" s="13">
        <f t="shared" si="15"/>
        <v>2</v>
      </c>
      <c r="H52" s="13">
        <f t="shared" si="16"/>
        <v>2</v>
      </c>
      <c r="I52" s="13" t="str">
        <f t="shared" si="17"/>
        <v/>
      </c>
      <c r="J52" s="13" t="str">
        <f t="shared" si="18"/>
        <v/>
      </c>
      <c r="K52" s="13" t="str">
        <f t="shared" si="19"/>
        <v/>
      </c>
      <c r="L52" s="50" t="str">
        <f t="shared" si="20"/>
        <v/>
      </c>
      <c r="M52" s="51">
        <f t="shared" si="21"/>
        <v>65.66</v>
      </c>
      <c r="N52" s="58"/>
    </row>
    <row r="53" spans="1:14" s="2" customFormat="1">
      <c r="A53" s="11" t="str">
        <f t="shared" si="22"/>
        <v>lipanj</v>
      </c>
      <c r="B53" s="11" t="str">
        <f t="shared" si="23"/>
        <v>Ponavljanje</v>
      </c>
      <c r="C53" s="11">
        <f t="shared" si="12"/>
        <v>2</v>
      </c>
      <c r="D53" s="30">
        <v>67.680000000000007</v>
      </c>
      <c r="E53" s="13" t="str">
        <f t="shared" si="13"/>
        <v>Ponavljanje gradiva</v>
      </c>
      <c r="F53" s="13">
        <f t="shared" si="14"/>
        <v>1</v>
      </c>
      <c r="G53" s="13">
        <f t="shared" si="15"/>
        <v>1</v>
      </c>
      <c r="H53" s="13">
        <f t="shared" si="16"/>
        <v>2</v>
      </c>
      <c r="I53" s="13" t="str">
        <f t="shared" si="17"/>
        <v/>
      </c>
      <c r="J53" s="13" t="str">
        <f t="shared" si="18"/>
        <v/>
      </c>
      <c r="K53" s="13" t="str">
        <f t="shared" si="19"/>
        <v/>
      </c>
      <c r="L53" s="50" t="str">
        <f t="shared" si="20"/>
        <v/>
      </c>
      <c r="M53" s="51">
        <f t="shared" si="21"/>
        <v>67.680000000000007</v>
      </c>
      <c r="N53" s="58"/>
    </row>
    <row r="54" spans="1:14" s="2" customFormat="1" ht="30">
      <c r="A54" s="11" t="str">
        <f t="shared" si="22"/>
        <v/>
      </c>
      <c r="B54" s="11" t="str">
        <f t="shared" si="23"/>
        <v>Zaključivanje ocjena</v>
      </c>
      <c r="C54" s="11">
        <f t="shared" si="12"/>
        <v>2</v>
      </c>
      <c r="D54" s="30" t="s">
        <v>65</v>
      </c>
      <c r="E54" s="13" t="str">
        <f>LOOKUP($M54,pretraživanje,tema)</f>
        <v>Ponavljanje gradiva 
ZAKLJUČIVANJE OCJENA</v>
      </c>
      <c r="F54" s="13">
        <f t="shared" si="14"/>
        <v>1</v>
      </c>
      <c r="G54" s="13">
        <f t="shared" si="15"/>
        <v>1</v>
      </c>
      <c r="H54" s="13">
        <f t="shared" si="16"/>
        <v>2</v>
      </c>
      <c r="I54" s="13" t="str">
        <f t="shared" si="17"/>
        <v/>
      </c>
      <c r="J54" s="13" t="str">
        <f t="shared" si="18"/>
        <v/>
      </c>
      <c r="K54" s="13" t="str">
        <f t="shared" si="19"/>
        <v/>
      </c>
      <c r="L54" s="50" t="str">
        <f t="shared" si="20"/>
        <v/>
      </c>
      <c r="M54" s="51">
        <f t="shared" si="21"/>
        <v>69.7</v>
      </c>
      <c r="N54" s="58"/>
    </row>
    <row r="55" spans="1:14">
      <c r="A55" s="18"/>
      <c r="B55" s="18"/>
      <c r="C55" s="18"/>
    </row>
    <row r="110" spans="1:1">
      <c r="A110" s="28">
        <v>1.2</v>
      </c>
    </row>
    <row r="111" spans="1:1">
      <c r="A111" s="28">
        <v>3.4</v>
      </c>
    </row>
    <row r="112" spans="1:1">
      <c r="A112" s="28">
        <v>5.6</v>
      </c>
    </row>
    <row r="113" spans="1:1">
      <c r="A113" s="28">
        <v>7.8</v>
      </c>
    </row>
    <row r="114" spans="1:1">
      <c r="A114" s="28" t="s">
        <v>59</v>
      </c>
    </row>
    <row r="115" spans="1:1">
      <c r="A115" s="28">
        <v>11.12</v>
      </c>
    </row>
    <row r="116" spans="1:1">
      <c r="A116" s="28">
        <v>13.14</v>
      </c>
    </row>
    <row r="117" spans="1:1">
      <c r="A117" s="28">
        <v>15.16</v>
      </c>
    </row>
    <row r="118" spans="1:1">
      <c r="A118" s="28">
        <v>17.18</v>
      </c>
    </row>
    <row r="119" spans="1:1">
      <c r="A119" s="28" t="s">
        <v>60</v>
      </c>
    </row>
    <row r="120" spans="1:1">
      <c r="A120" s="28">
        <v>21.22</v>
      </c>
    </row>
    <row r="121" spans="1:1">
      <c r="A121" s="28">
        <v>23.24</v>
      </c>
    </row>
    <row r="122" spans="1:1">
      <c r="A122" s="28">
        <v>25.26</v>
      </c>
    </row>
    <row r="123" spans="1:1">
      <c r="A123" s="28">
        <v>27.28</v>
      </c>
    </row>
    <row r="124" spans="1:1">
      <c r="A124" s="29" t="s">
        <v>62</v>
      </c>
    </row>
    <row r="125" spans="1:1">
      <c r="A125" s="28">
        <v>31.32</v>
      </c>
    </row>
    <row r="126" spans="1:1">
      <c r="A126" s="28">
        <v>33.340000000000003</v>
      </c>
    </row>
    <row r="127" spans="1:1">
      <c r="A127" s="28">
        <v>35.36</v>
      </c>
    </row>
    <row r="128" spans="1:1">
      <c r="A128" s="28">
        <v>37.380000000000003</v>
      </c>
    </row>
    <row r="129" spans="1:1">
      <c r="A129" s="28" t="s">
        <v>61</v>
      </c>
    </row>
    <row r="130" spans="1:1">
      <c r="A130" s="28">
        <v>41.42</v>
      </c>
    </row>
    <row r="131" spans="1:1">
      <c r="A131" s="28">
        <v>43.44</v>
      </c>
    </row>
    <row r="132" spans="1:1">
      <c r="A132" s="28">
        <v>45.46</v>
      </c>
    </row>
    <row r="133" spans="1:1">
      <c r="A133" s="28">
        <v>47.48</v>
      </c>
    </row>
    <row r="134" spans="1:1">
      <c r="A134" s="28" t="s">
        <v>63</v>
      </c>
    </row>
    <row r="135" spans="1:1">
      <c r="A135" s="28">
        <v>51.52</v>
      </c>
    </row>
    <row r="136" spans="1:1">
      <c r="A136" s="28">
        <v>53.54</v>
      </c>
    </row>
    <row r="137" spans="1:1">
      <c r="A137" s="28">
        <v>55.56</v>
      </c>
    </row>
    <row r="138" spans="1:1">
      <c r="A138" s="28">
        <v>57.58</v>
      </c>
    </row>
    <row r="139" spans="1:1">
      <c r="A139" s="28" t="s">
        <v>64</v>
      </c>
    </row>
    <row r="140" spans="1:1">
      <c r="A140" s="28">
        <v>61.62</v>
      </c>
    </row>
    <row r="141" spans="1:1">
      <c r="A141" s="28">
        <v>63.64</v>
      </c>
    </row>
    <row r="142" spans="1:1">
      <c r="A142" s="28">
        <v>65.66</v>
      </c>
    </row>
    <row r="143" spans="1:1">
      <c r="A143" s="28">
        <v>67.680000000000007</v>
      </c>
    </row>
    <row r="144" spans="1:1">
      <c r="A144" s="28" t="s">
        <v>65</v>
      </c>
    </row>
    <row r="147" spans="1:1">
      <c r="A147" s="8" t="s">
        <v>44</v>
      </c>
    </row>
    <row r="148" spans="1:1">
      <c r="A148" s="8" t="s">
        <v>45</v>
      </c>
    </row>
    <row r="149" spans="1:1">
      <c r="A149" s="9" t="s">
        <v>47</v>
      </c>
    </row>
    <row r="150" spans="1:1">
      <c r="A150" s="9" t="s">
        <v>48</v>
      </c>
    </row>
    <row r="152" spans="1:1">
      <c r="A152" s="3">
        <v>2</v>
      </c>
    </row>
    <row r="153" spans="1:1">
      <c r="A153" s="3">
        <v>4</v>
      </c>
    </row>
    <row r="154" spans="1:1">
      <c r="A154" s="3">
        <v>6</v>
      </c>
    </row>
    <row r="155" spans="1:1">
      <c r="A155" s="3">
        <v>8</v>
      </c>
    </row>
    <row r="156" spans="1:1">
      <c r="A156" s="3">
        <v>10</v>
      </c>
    </row>
    <row r="157" spans="1:1">
      <c r="A157" s="3">
        <v>12</v>
      </c>
    </row>
    <row r="158" spans="1:1">
      <c r="A158" s="3">
        <v>14</v>
      </c>
    </row>
    <row r="160" spans="1:1">
      <c r="A160" s="3" t="s">
        <v>21</v>
      </c>
    </row>
    <row r="161" spans="1:1">
      <c r="A161" s="3" t="s">
        <v>35</v>
      </c>
    </row>
    <row r="162" spans="1:1">
      <c r="A162" s="3" t="s">
        <v>36</v>
      </c>
    </row>
    <row r="163" spans="1:1">
      <c r="A163" s="3" t="s">
        <v>37</v>
      </c>
    </row>
    <row r="164" spans="1:1">
      <c r="A164" s="3" t="s">
        <v>38</v>
      </c>
    </row>
    <row r="166" spans="1:1">
      <c r="A166" s="3" t="s">
        <v>57</v>
      </c>
    </row>
    <row r="167" spans="1:1">
      <c r="A167" s="3" t="s">
        <v>58</v>
      </c>
    </row>
    <row r="168" spans="1:1">
      <c r="A168" s="40" t="s">
        <v>75</v>
      </c>
    </row>
    <row r="169" spans="1:1">
      <c r="A169" s="40"/>
    </row>
    <row r="170" spans="1:1">
      <c r="A170" s="3" t="s">
        <v>23</v>
      </c>
    </row>
    <row r="171" spans="1:1">
      <c r="A171" s="3" t="s">
        <v>24</v>
      </c>
    </row>
    <row r="172" spans="1:1">
      <c r="A172" s="3" t="s">
        <v>25</v>
      </c>
    </row>
    <row r="173" spans="1:1">
      <c r="A173" s="3" t="s">
        <v>26</v>
      </c>
    </row>
    <row r="174" spans="1:1">
      <c r="A174" s="3" t="s">
        <v>27</v>
      </c>
    </row>
    <row r="175" spans="1:1">
      <c r="A175" s="3" t="s">
        <v>28</v>
      </c>
    </row>
    <row r="176" spans="1:1">
      <c r="A176" s="3" t="s">
        <v>29</v>
      </c>
    </row>
    <row r="177" spans="1:1">
      <c r="A177" s="3" t="s">
        <v>30</v>
      </c>
    </row>
    <row r="178" spans="1:1">
      <c r="A178" s="3" t="s">
        <v>31</v>
      </c>
    </row>
    <row r="179" spans="1:1">
      <c r="A179" s="3" t="s">
        <v>32</v>
      </c>
    </row>
    <row r="180" spans="1:1">
      <c r="A180" s="3" t="s">
        <v>33</v>
      </c>
    </row>
    <row r="181" spans="1:1">
      <c r="A181" s="3" t="s">
        <v>34</v>
      </c>
    </row>
  </sheetData>
  <sheetProtection password="C536" sheet="1" objects="1" scenarios="1" formatRows="0"/>
  <conditionalFormatting sqref="A17:C31 A35:C54">
    <cfRule type="cellIs" dxfId="30" priority="5" operator="notEqual">
      <formula>$A$15</formula>
    </cfRule>
    <cfRule type="cellIs" dxfId="29" priority="6" operator="equal">
      <formula>$A$15</formula>
    </cfRule>
  </conditionalFormatting>
  <conditionalFormatting sqref="A35:C54">
    <cfRule type="cellIs" dxfId="28" priority="3" operator="notEqual">
      <formula>#REF!</formula>
    </cfRule>
    <cfRule type="cellIs" dxfId="27" priority="4" operator="equal">
      <formula>#REF!</formula>
    </cfRule>
  </conditionalFormatting>
  <dataValidations count="5">
    <dataValidation type="list" allowBlank="1" showInputMessage="1" showErrorMessage="1" sqref="D2">
      <formula1>$A$166:$A$168</formula1>
    </dataValidation>
    <dataValidation type="list" allowBlank="1" showInputMessage="1" showErrorMessage="1" sqref="D9">
      <formula1>$A$160:$A$164</formula1>
    </dataValidation>
    <dataValidation type="list" allowBlank="1" showInputMessage="1" showErrorMessage="1" sqref="D8">
      <formula1>$A$147:$A$148</formula1>
    </dataValidation>
    <dataValidation type="list" allowBlank="1" showInputMessage="1" showErrorMessage="1" sqref="D17:D32 D34:D54">
      <formula1>$A$110:$A$144</formula1>
    </dataValidation>
    <dataValidation type="list" allowBlank="1" showInputMessage="1" showErrorMessage="1" sqref="L32 L34">
      <formula1>#REF!</formula1>
    </dataValidation>
  </dataValidations>
  <pageMargins left="0.70866141732283472" right="0.70866141732283472" top="0.74803149606299213" bottom="0.74803149606299213" header="0.31496062992125984" footer="0.31496062992125984"/>
  <pageSetup paperSize="9" scale="65" fitToHeight="0" orientation="portrait" verticalDpi="0" r:id="rId1"/>
</worksheet>
</file>

<file path=xl/worksheets/sheet5.xml><?xml version="1.0" encoding="utf-8"?>
<worksheet xmlns="http://schemas.openxmlformats.org/spreadsheetml/2006/main" xmlns:r="http://schemas.openxmlformats.org/officeDocument/2006/relationships">
  <sheetPr>
    <pageSetUpPr fitToPage="1"/>
  </sheetPr>
  <dimension ref="A1:M145"/>
  <sheetViews>
    <sheetView tabSelected="1" topLeftCell="A9" zoomScale="80" zoomScaleNormal="80" workbookViewId="0">
      <selection activeCell="D16" sqref="D16"/>
    </sheetView>
  </sheetViews>
  <sheetFormatPr defaultRowHeight="15"/>
  <cols>
    <col min="1" max="1" width="10.5703125" customWidth="1"/>
    <col min="2" max="2" width="24.28515625" customWidth="1"/>
    <col min="3" max="3" width="6" hidden="1" customWidth="1"/>
    <col min="4" max="4" width="12.85546875" customWidth="1"/>
    <col min="5" max="5" width="39.42578125" bestFit="1" customWidth="1"/>
    <col min="6" max="6" width="3.5703125" customWidth="1"/>
    <col min="7" max="7" width="3.85546875" bestFit="1" customWidth="1"/>
    <col min="8" max="8" width="2.42578125" bestFit="1" customWidth="1"/>
    <col min="9" max="9" width="29.85546875" customWidth="1"/>
    <col min="10" max="10" width="26" customWidth="1"/>
    <col min="11" max="11" width="22.140625" customWidth="1"/>
    <col min="12" max="12" width="11.7109375" style="48" hidden="1" customWidth="1"/>
    <col min="13" max="13" width="13.28515625" hidden="1" customWidth="1"/>
  </cols>
  <sheetData>
    <row r="1" spans="1:13" ht="21">
      <c r="A1" s="22" t="s">
        <v>55</v>
      </c>
    </row>
    <row r="2" spans="1:13" ht="18.75">
      <c r="A2" s="4" t="s">
        <v>56</v>
      </c>
      <c r="D2" s="4" t="s">
        <v>58</v>
      </c>
    </row>
    <row r="4" spans="1:13" ht="18.75">
      <c r="A4" s="5" t="s">
        <v>14</v>
      </c>
      <c r="B4" s="5"/>
      <c r="C4" s="5"/>
      <c r="D4" s="67" t="str">
        <f>'Ispis god. operativnog plana'!D5</f>
        <v>OŠ Vladimira Nazora Daruvar</v>
      </c>
      <c r="E4" s="5"/>
    </row>
    <row r="5" spans="1:13" ht="18.75">
      <c r="A5" s="5" t="s">
        <v>15</v>
      </c>
      <c r="B5" s="5"/>
      <c r="C5" s="5"/>
      <c r="D5" s="4" t="s">
        <v>20</v>
      </c>
      <c r="E5" s="5"/>
    </row>
    <row r="6" spans="1:13" ht="18.75">
      <c r="A6" s="5" t="s">
        <v>54</v>
      </c>
      <c r="B6" s="5"/>
      <c r="C6" s="5"/>
      <c r="D6" s="4" t="str">
        <f>'Ispis god. operativnog plana'!D7</f>
        <v>6.</v>
      </c>
      <c r="E6" s="5"/>
    </row>
    <row r="7" spans="1:13" ht="18.75">
      <c r="A7" s="5" t="s">
        <v>22</v>
      </c>
      <c r="D7" s="67" t="str">
        <f>'Ispis god. operativnog plana'!D8</f>
        <v>(A) ,  Logo</v>
      </c>
    </row>
    <row r="8" spans="1:13" ht="18.75">
      <c r="A8" s="5" t="s">
        <v>16</v>
      </c>
      <c r="B8" s="5"/>
      <c r="C8" s="5"/>
      <c r="D8" s="67" t="str">
        <f>'Ispis god. operativnog plana'!D9</f>
        <v>2011./2012.</v>
      </c>
      <c r="E8" s="5"/>
    </row>
    <row r="9" spans="1:13" ht="18.75">
      <c r="A9" s="5" t="s">
        <v>17</v>
      </c>
      <c r="B9" s="5"/>
      <c r="C9" s="5"/>
      <c r="D9" s="67" t="str">
        <f>'Ispis god. operativnog plana'!D10</f>
        <v>Alenka Njegovac</v>
      </c>
      <c r="E9" s="5"/>
    </row>
    <row r="10" spans="1:13" ht="18.75">
      <c r="B10" s="5"/>
      <c r="C10" s="5"/>
      <c r="D10" s="5"/>
      <c r="E10" s="5"/>
    </row>
    <row r="11" spans="1:13" ht="18.75">
      <c r="A11" s="5" t="s">
        <v>18</v>
      </c>
      <c r="B11" s="5"/>
      <c r="C11" s="5"/>
      <c r="D11" s="6"/>
      <c r="E11" s="6"/>
      <c r="F11" s="7"/>
      <c r="G11" s="7"/>
    </row>
    <row r="12" spans="1:13" ht="18.75">
      <c r="A12" s="5"/>
    </row>
    <row r="13" spans="1:13" ht="18.75">
      <c r="A13" s="4" t="s">
        <v>67</v>
      </c>
      <c r="B13" s="12" t="s">
        <v>32</v>
      </c>
    </row>
    <row r="15" spans="1:13" s="2" customFormat="1">
      <c r="A15" s="10" t="s">
        <v>46</v>
      </c>
      <c r="B15" s="10" t="s">
        <v>0</v>
      </c>
      <c r="C15" s="10" t="s">
        <v>1</v>
      </c>
      <c r="D15" s="10" t="s">
        <v>2</v>
      </c>
      <c r="E15" s="10" t="s">
        <v>3</v>
      </c>
      <c r="F15" s="10" t="s">
        <v>4</v>
      </c>
      <c r="G15" s="10" t="s">
        <v>5</v>
      </c>
      <c r="H15" s="10" t="s">
        <v>6</v>
      </c>
      <c r="I15" s="10" t="s">
        <v>7</v>
      </c>
      <c r="J15" s="10" t="s">
        <v>8</v>
      </c>
      <c r="K15" s="10" t="s">
        <v>9</v>
      </c>
      <c r="L15" s="49" t="s">
        <v>49</v>
      </c>
      <c r="M15" s="49" t="s">
        <v>50</v>
      </c>
    </row>
    <row r="16" spans="1:13" s="2" customFormat="1" ht="60">
      <c r="A16" s="11" t="str">
        <f>IF(ISBLANK(D16),"",IF(LOOKUP($M16,pretraživanje,mjesec)=LOOKUP($M15,pretraživanje,mjesec),"",LOOKUP($M16,pretraživanje,mjesec)))</f>
        <v>listopad</v>
      </c>
      <c r="B16" s="11" t="str">
        <f>IF(ISBLANK(D16),"",IF(LOOKUP($M16,pretraživanje,cjelina)=LOOKUP($M15,pretraživanje,cjelina),"",LOOKUP($M16,pretraživanje,cjelina)))</f>
        <v>2. (A) Logo</v>
      </c>
      <c r="C16" s="11" t="str">
        <f>IF(ISBLANK(D16),"",IF(ISBLANK(LOOKUP($M16,pretraživanje,sati)),"",LOOKUP($M16,pretraživanje,sati)))</f>
        <v/>
      </c>
      <c r="D16" s="66" t="s">
        <v>59</v>
      </c>
      <c r="E16" s="13" t="str">
        <f>IF(ISBLANK(D16),"",LOOKUP($M16,pretraživanje,tema))</f>
        <v>Trodimenzionalno crtanje
Primjeri</v>
      </c>
      <c r="F16" s="13">
        <f>IF(ISBLANK(D16),"",LOOKUP($M16,pretraživanje,obrada))</f>
        <v>0</v>
      </c>
      <c r="G16" s="13">
        <f>IF(ISBLANK(D16),"",LOOKUP($M16,pretraživanje,vježba))</f>
        <v>2</v>
      </c>
      <c r="H16" s="13">
        <f>IF(ISBLANK(D16),"",LOOKUP($M16,pretraživanje,ukupno))</f>
        <v>2</v>
      </c>
      <c r="I16" s="13" t="str">
        <f>IF(ISBLANK(D16),"",IF(ISBLANK(LOOKUP($M16,pretraživanje,obrazovnaPostignuca)),"",LOOKUP($M16,pretraživanje,obrazovnaPostignuca)))</f>
        <v/>
      </c>
      <c r="J16" s="13" t="str">
        <f>IF(ISBLANK(D16),"",IF(ISBLANK(LOOKUP($M16,pretraživanje,kljucniPojmovi)),"",LOOKUP($M16,pretraživanje,kljucniPojmovi)))</f>
        <v/>
      </c>
      <c r="K16" s="13" t="str">
        <f>IF(ISBLANK(D16),"",IF(ISBLANK(LOOKUP($M16,pretraživanje,suodnos)),"",LOOKUP($M16,pretraživanje,suodnos)))</f>
        <v/>
      </c>
      <c r="L16" s="50" t="str">
        <f>IF(ISBLANK(LOOKUP(VALUE($D16),pretraživanje,jezik)),"",$D$7)</f>
        <v>(A) ,  Logo</v>
      </c>
      <c r="M16" s="51">
        <f>VALUE(IF($L16="(B) ,  BASIC",VALUE($D16)*100,VALUE($D16)))</f>
        <v>9.1</v>
      </c>
    </row>
    <row r="17" spans="1:13" s="2" customFormat="1" ht="105">
      <c r="A17" s="11" t="str">
        <f>IF(ISBLANK(D17),"",IF(LOOKUP($M17,pretraživanje,mjesec)=LOOKUP($M16,pretraživanje,mjesec),"",LOOKUP($M17,pretraživanje,mjesec)))</f>
        <v>rujan</v>
      </c>
      <c r="B17" s="11" t="str">
        <f>IF(ISBLANK(D17),"",IF(LOOKUP($M17,pretraživanje,cjelina)=LOOKUP($M16,pretraživanje,cjelina),"",LOOKUP($M17,pretraživanje,cjelina)))</f>
        <v>1. Osnove informatike</v>
      </c>
      <c r="C17" s="11">
        <f>IF(ISBLANK(D17),"",IF(ISBLANK(LOOKUP($M17,pretraživanje,sati)),"",LOOKUP($M17,pretraživanje,sati)))</f>
        <v>4</v>
      </c>
      <c r="D17" s="66">
        <v>3.4</v>
      </c>
      <c r="E17" s="13" t="str">
        <f>IF(ISBLANK(D17),"",LOOKUP($M17,pretraživanje,tema))</f>
        <v>1.1. Vrste datoteka, dokumenti
Koje vrste datoteka postoje? Programske datoteke. Znakovne datoteke. Datoteke dokumenata. Čemu služi nastavak (proširenje) naziva datoteke? Sažimanje (komprimiranje). Izdvajanje. Pogledi na datoteke. Traženje datoteka.</v>
      </c>
      <c r="F17" s="13">
        <f>IF(ISBLANK(D17),"",LOOKUP($M17,pretraživanje,obrada))</f>
        <v>1</v>
      </c>
      <c r="G17" s="13">
        <f>IF(ISBLANK(D17),"",LOOKUP($M17,pretraživanje,vježba))</f>
        <v>1</v>
      </c>
      <c r="H17" s="13">
        <f>IF(ISBLANK(D17),"",LOOKUP($M17,pretraživanje,ukupno))</f>
        <v>2</v>
      </c>
      <c r="I17" s="13" t="str">
        <f>IF(ISBLANK(D17),"",IF(ISBLANK(LOOKUP($M17,pretraživanje,obrazovnaPostignuca)),"",LOOKUP($M17,pretraživanje,obrazovnaPostignuca)))</f>
        <v>Objasniti u kojem se obliku svi sadržaji trajno čuvaju u računalu.</v>
      </c>
      <c r="J17" s="13" t="str">
        <f>IF(ISBLANK(D17),"",IF(ISBLANK(LOOKUP($M17,pretraživanje,kljucniPojmovi)),"",LOOKUP($M17,pretraživanje,kljucniPojmovi)))</f>
        <v>Programske datoteke, znakovne datoteke, datoteke dokumenata.</v>
      </c>
      <c r="K17" s="13" t="str">
        <f>IF(ISBLANK(D17),"",IF(ISBLANK(LOOKUP($M17,pretraživanje,suodnos)),"",LOOKUP($M17,pretraživanje,suodnos)))</f>
        <v/>
      </c>
      <c r="L17" s="50" t="str">
        <f>IF(ISBLANK(LOOKUP(VALUE($D17),pretraživanje,jezik)),"",$D$7)</f>
        <v/>
      </c>
      <c r="M17" s="51">
        <f t="shared" ref="M17:M19" si="0">VALUE(IF($L17="(B) ,  BASIC",VALUE($D17)*100,VALUE($D17)))</f>
        <v>3.4</v>
      </c>
    </row>
    <row r="18" spans="1:13" s="2" customFormat="1" ht="105">
      <c r="A18" s="11" t="str">
        <f>IF(ISBLANK(D18),"",IF(ISBLANK(D18),"",IF(LOOKUP($M18,pretraživanje,mjesec)=LOOKUP($M17,pretraživanje,mjesec),"",LOOKUP($M18,pretraživanje,mjesec))))</f>
        <v/>
      </c>
      <c r="B18" s="11" t="str">
        <f>IF(ISBLANK(D18),"",IF(LOOKUP($M18,pretraživanje,cjelina)=LOOKUP($M17,pretraživanje,cjelina),"",LOOKUP($M18,pretraživanje,cjelina)))</f>
        <v/>
      </c>
      <c r="C18" s="11" t="str">
        <f>IF(ISBLANK(D18),"",IF(ISBLANK(LOOKUP($M18,pretraživanje,sati)),"",LOOKUP($M18,pretraživanje,sati)))</f>
        <v/>
      </c>
      <c r="D18" s="66">
        <v>5.6</v>
      </c>
      <c r="E18" s="13" t="str">
        <f>IF(ISBLANK(D18),"",LOOKUP($M18,pretraživanje,tema))</f>
        <v>1.2. Prikaz slika na monitoru i pisaču
Kako monitori prikazuju sliku? O čemu ovisi kvaliteta slike? Crno,bijela slika. Raster. Slika u boji. Dubina boje. Razlučivost. Kako postaviti razlučivost zaslona i dubinu boje? Koji je kapacitet slike? Ispis slike na pisaču.</v>
      </c>
      <c r="F18" s="13">
        <f>IF(ISBLANK(D18),"",LOOKUP($M18,pretraživanje,obrada))</f>
        <v>1</v>
      </c>
      <c r="G18" s="13">
        <f>IF(ISBLANK(D18),"",LOOKUP($M18,pretraživanje,vježba))</f>
        <v>1</v>
      </c>
      <c r="H18" s="13">
        <f>IF(ISBLANK(D18),"",LOOKUP($M18,pretraživanje,ukupno))</f>
        <v>2</v>
      </c>
      <c r="I18" s="13" t="str">
        <f>IF(ISBLANK(D18),"",IF(ISBLANK(LOOKUP($M18,pretraživanje,obrazovnaPostignuca)),"",LOOKUP($M18,pretraživanje,obrazovnaPostignuca)))</f>
        <v>Izraditi jednostavni crtež u bilježnici na rasteru malih dimenzija; na rasteru manjih dimenzija pokušati što točnije prikazati pravocrtnu spojnicu dvaju piksela.</v>
      </c>
      <c r="J18" s="13" t="str">
        <f>IF(ISBLANK(D18),"",IF(ISBLANK(LOOKUP($M18,pretraživanje,kljucniPojmovi)),"",LOOKUP($M18,pretraživanje,kljucniPojmovi)))</f>
        <v>Raster, piknja, piksel.</v>
      </c>
      <c r="K18" s="13" t="str">
        <f>IF(ISBLANK(D18),"",IF(ISBLANK(LOOKUP($M18,pretraživanje,suodnos)),"",LOOKUP($M18,pretraživanje,suodnos)))</f>
        <v/>
      </c>
      <c r="L18" s="50" t="str">
        <f>IF(ISBLANK(LOOKUP(VALUE($D18),pretraživanje,jezik)),"",$D$7)</f>
        <v/>
      </c>
      <c r="M18" s="51">
        <f t="shared" si="0"/>
        <v>5.6</v>
      </c>
    </row>
    <row r="19" spans="1:13" s="2" customFormat="1" ht="60">
      <c r="A19" s="11" t="str">
        <f>IF(ISBLANK(D19),"",IF(LOOKUP($M19,pretraživanje,mjesec)=LOOKUP($M18,pretraživanje,mjesec),"",LOOKUP($M19,pretraživanje,mjesec)))</f>
        <v/>
      </c>
      <c r="B19" s="11" t="str">
        <f>IF(ISBLANK(D19),"",IF(LOOKUP($M19,pretraživanje,cjelina)=LOOKUP($M18,pretraživanje,cjelina),"",LOOKUP($M19,pretraživanje,cjelina)))</f>
        <v>2. (A) Logo</v>
      </c>
      <c r="C19" s="11">
        <f>IF(ISBLANK(D19),"",IF(ISBLANK(LOOKUP($M19,pretraživanje,sati)),"",LOOKUP($M19,pretraživanje,sati)))</f>
        <v>10</v>
      </c>
      <c r="D19" s="66">
        <v>7.8</v>
      </c>
      <c r="E19" s="13" t="str">
        <f>IF(ISBLANK(D19),"",LOOKUP($M19,pretraživanje,tema))</f>
        <v>2.1. (A) Crtanje kocke i kvadra
Dvodimenzionalno crtanje. Trodimenzionalno crtanje.</v>
      </c>
      <c r="F19" s="13">
        <f>IF(ISBLANK(D19),"",LOOKUP($M19,pretraživanje,obrada))</f>
        <v>1</v>
      </c>
      <c r="G19" s="13">
        <f>IF(ISBLANK(D19),"",LOOKUP($M19,pretraživanje,vježba))</f>
        <v>1</v>
      </c>
      <c r="H19" s="13">
        <f>IF(ISBLANK(D19),"",LOOKUP($M19,pretraživanje,ukupno))</f>
        <v>2</v>
      </c>
      <c r="I19" s="13" t="str">
        <f>IF(ISBLANK(D19),"",IF(ISBLANK(LOOKUP($M19,pretraživanje,obrazovnaPostignuca)),"",LOOKUP($M19,pretraživanje,obrazovnaPostignuca)))</f>
        <v>Crtati prikaze kocke i kvadra.</v>
      </c>
      <c r="J19" s="13" t="str">
        <f>IF(ISBLANK(D19),"",IF(ISBLANK(LOOKUP($M19,pretraživanje,kljucniPojmovi)),"",LOOKUP($M19,pretraživanje,kljucniPojmovi)))</f>
        <v>Naredbe za trodimenzionalno crtanje, crtanje kocke, rotacija kocke.</v>
      </c>
      <c r="K19" s="13" t="str">
        <f>IF(ISBLANK(D19),"",IF(ISBLANK(LOOKUP($M19,pretraživanje,suodnos)),"",LOOKUP($M19,pretraživanje,suodnos)))</f>
        <v/>
      </c>
      <c r="L19" s="50" t="str">
        <f>IF(ISBLANK(LOOKUP(VALUE($D19),pretraživanje,jezik)),"",$D$7)</f>
        <v>(A) ,  Logo</v>
      </c>
      <c r="M19" s="51">
        <f t="shared" si="0"/>
        <v>7.8</v>
      </c>
    </row>
    <row r="75" spans="1:1" hidden="1">
      <c r="A75" s="28">
        <v>1.2</v>
      </c>
    </row>
    <row r="76" spans="1:1" hidden="1">
      <c r="A76" s="28">
        <v>3.4</v>
      </c>
    </row>
    <row r="77" spans="1:1" hidden="1">
      <c r="A77" s="28">
        <v>5.6</v>
      </c>
    </row>
    <row r="78" spans="1:1" hidden="1">
      <c r="A78" s="28">
        <v>7.8</v>
      </c>
    </row>
    <row r="79" spans="1:1" hidden="1">
      <c r="A79" s="28" t="s">
        <v>59</v>
      </c>
    </row>
    <row r="80" spans="1:1" hidden="1">
      <c r="A80" s="28">
        <v>11.12</v>
      </c>
    </row>
    <row r="81" spans="1:1" hidden="1">
      <c r="A81" s="28">
        <v>13.14</v>
      </c>
    </row>
    <row r="82" spans="1:1" hidden="1">
      <c r="A82" s="28">
        <v>15.16</v>
      </c>
    </row>
    <row r="83" spans="1:1" hidden="1">
      <c r="A83" s="28">
        <v>17.18</v>
      </c>
    </row>
    <row r="84" spans="1:1" hidden="1">
      <c r="A84" s="28" t="s">
        <v>60</v>
      </c>
    </row>
    <row r="85" spans="1:1" hidden="1">
      <c r="A85" s="28">
        <v>21.22</v>
      </c>
    </row>
    <row r="86" spans="1:1" hidden="1">
      <c r="A86" s="28">
        <v>23.24</v>
      </c>
    </row>
    <row r="87" spans="1:1" hidden="1">
      <c r="A87" s="28">
        <v>25.26</v>
      </c>
    </row>
    <row r="88" spans="1:1" hidden="1">
      <c r="A88" s="28">
        <v>27.28</v>
      </c>
    </row>
    <row r="89" spans="1:1" hidden="1">
      <c r="A89" s="29" t="s">
        <v>62</v>
      </c>
    </row>
    <row r="90" spans="1:1" hidden="1">
      <c r="A90" s="28">
        <v>31.32</v>
      </c>
    </row>
    <row r="91" spans="1:1" hidden="1">
      <c r="A91" s="28">
        <v>33.340000000000003</v>
      </c>
    </row>
    <row r="92" spans="1:1" hidden="1">
      <c r="A92" s="28">
        <v>35.36</v>
      </c>
    </row>
    <row r="93" spans="1:1" hidden="1">
      <c r="A93" s="28">
        <v>37.380000000000003</v>
      </c>
    </row>
    <row r="94" spans="1:1" hidden="1">
      <c r="A94" s="28" t="s">
        <v>61</v>
      </c>
    </row>
    <row r="95" spans="1:1" hidden="1">
      <c r="A95" s="28">
        <v>41.42</v>
      </c>
    </row>
    <row r="96" spans="1:1" hidden="1">
      <c r="A96" s="28">
        <v>43.44</v>
      </c>
    </row>
    <row r="97" spans="1:1" hidden="1">
      <c r="A97" s="28">
        <v>45.46</v>
      </c>
    </row>
    <row r="98" spans="1:1" hidden="1">
      <c r="A98" s="28">
        <v>47.48</v>
      </c>
    </row>
    <row r="99" spans="1:1" hidden="1">
      <c r="A99" s="28" t="s">
        <v>63</v>
      </c>
    </row>
    <row r="100" spans="1:1" hidden="1">
      <c r="A100" s="28">
        <v>51.52</v>
      </c>
    </row>
    <row r="101" spans="1:1" hidden="1">
      <c r="A101" s="28">
        <v>53.54</v>
      </c>
    </row>
    <row r="102" spans="1:1" hidden="1">
      <c r="A102" s="28">
        <v>55.56</v>
      </c>
    </row>
    <row r="103" spans="1:1" hidden="1">
      <c r="A103" s="28">
        <v>57.58</v>
      </c>
    </row>
    <row r="104" spans="1:1" hidden="1">
      <c r="A104" s="28" t="s">
        <v>64</v>
      </c>
    </row>
    <row r="105" spans="1:1" hidden="1">
      <c r="A105" s="28">
        <v>61.62</v>
      </c>
    </row>
    <row r="106" spans="1:1" hidden="1">
      <c r="A106" s="28">
        <v>63.64</v>
      </c>
    </row>
    <row r="107" spans="1:1" hidden="1">
      <c r="A107" s="28">
        <v>65.66</v>
      </c>
    </row>
    <row r="108" spans="1:1" hidden="1">
      <c r="A108" s="28">
        <v>67.680000000000007</v>
      </c>
    </row>
    <row r="109" spans="1:1" hidden="1">
      <c r="A109" s="28" t="s">
        <v>65</v>
      </c>
    </row>
    <row r="110" spans="1:1" hidden="1"/>
    <row r="111" spans="1:1" hidden="1"/>
    <row r="112" spans="1:1" hidden="1">
      <c r="A112" s="8" t="s">
        <v>44</v>
      </c>
    </row>
    <row r="113" spans="1:1" hidden="1">
      <c r="A113" s="8" t="s">
        <v>45</v>
      </c>
    </row>
    <row r="114" spans="1:1" hidden="1">
      <c r="A114" s="9" t="s">
        <v>47</v>
      </c>
    </row>
    <row r="115" spans="1:1" hidden="1">
      <c r="A115" s="9" t="s">
        <v>48</v>
      </c>
    </row>
    <row r="116" spans="1:1" hidden="1"/>
    <row r="117" spans="1:1" hidden="1">
      <c r="A117" s="3">
        <v>2</v>
      </c>
    </row>
    <row r="118" spans="1:1" hidden="1">
      <c r="A118" s="3">
        <v>4</v>
      </c>
    </row>
    <row r="119" spans="1:1" hidden="1">
      <c r="A119" s="3">
        <v>6</v>
      </c>
    </row>
    <row r="120" spans="1:1" hidden="1">
      <c r="A120" s="3">
        <v>8</v>
      </c>
    </row>
    <row r="121" spans="1:1" hidden="1">
      <c r="A121" s="3">
        <v>10</v>
      </c>
    </row>
    <row r="122" spans="1:1" hidden="1">
      <c r="A122" s="3">
        <v>12</v>
      </c>
    </row>
    <row r="123" spans="1:1" hidden="1">
      <c r="A123" s="3">
        <v>14</v>
      </c>
    </row>
    <row r="124" spans="1:1" hidden="1"/>
    <row r="125" spans="1:1" hidden="1">
      <c r="A125" s="3" t="s">
        <v>21</v>
      </c>
    </row>
    <row r="126" spans="1:1" hidden="1">
      <c r="A126" s="3" t="s">
        <v>35</v>
      </c>
    </row>
    <row r="127" spans="1:1" hidden="1">
      <c r="A127" s="3" t="s">
        <v>36</v>
      </c>
    </row>
    <row r="128" spans="1:1" hidden="1">
      <c r="A128" s="3" t="s">
        <v>37</v>
      </c>
    </row>
    <row r="129" spans="1:1" hidden="1">
      <c r="A129" s="3" t="s">
        <v>38</v>
      </c>
    </row>
    <row r="130" spans="1:1" hidden="1"/>
    <row r="131" spans="1:1" hidden="1">
      <c r="A131" s="3" t="s">
        <v>57</v>
      </c>
    </row>
    <row r="132" spans="1:1" hidden="1">
      <c r="A132" s="3" t="s">
        <v>58</v>
      </c>
    </row>
    <row r="133" spans="1:1" hidden="1"/>
    <row r="134" spans="1:1" hidden="1">
      <c r="A134" s="3" t="s">
        <v>23</v>
      </c>
    </row>
    <row r="135" spans="1:1" hidden="1">
      <c r="A135" s="3" t="s">
        <v>24</v>
      </c>
    </row>
    <row r="136" spans="1:1" hidden="1">
      <c r="A136" s="3" t="s">
        <v>25</v>
      </c>
    </row>
    <row r="137" spans="1:1" hidden="1">
      <c r="A137" s="3" t="s">
        <v>26</v>
      </c>
    </row>
    <row r="138" spans="1:1" hidden="1">
      <c r="A138" s="3" t="s">
        <v>27</v>
      </c>
    </row>
    <row r="139" spans="1:1" hidden="1">
      <c r="A139" s="3" t="s">
        <v>28</v>
      </c>
    </row>
    <row r="140" spans="1:1" hidden="1">
      <c r="A140" s="3" t="s">
        <v>29</v>
      </c>
    </row>
    <row r="141" spans="1:1" hidden="1">
      <c r="A141" s="3" t="s">
        <v>30</v>
      </c>
    </row>
    <row r="142" spans="1:1" hidden="1">
      <c r="A142" s="3" t="s">
        <v>31</v>
      </c>
    </row>
    <row r="143" spans="1:1" hidden="1">
      <c r="A143" s="3" t="s">
        <v>32</v>
      </c>
    </row>
    <row r="144" spans="1:1" hidden="1">
      <c r="A144" s="3" t="s">
        <v>33</v>
      </c>
    </row>
    <row r="145" spans="1:1" hidden="1">
      <c r="A145" s="3" t="s">
        <v>34</v>
      </c>
    </row>
  </sheetData>
  <sheetProtection password="C536" sheet="1" objects="1" scenarios="1" formatRows="0"/>
  <conditionalFormatting sqref="A16:C19">
    <cfRule type="cellIs" dxfId="26" priority="35" operator="notEqual">
      <formula>$A$14</formula>
    </cfRule>
    <cfRule type="cellIs" dxfId="25" priority="36" operator="equal">
      <formula>$A$14</formula>
    </cfRule>
  </conditionalFormatting>
  <conditionalFormatting sqref="A18:K18">
    <cfRule type="expression" dxfId="24" priority="10" stopIfTrue="1">
      <formula>ISBLANK($D$18)</formula>
    </cfRule>
  </conditionalFormatting>
  <conditionalFormatting sqref="A17:K17">
    <cfRule type="expression" dxfId="23" priority="9" stopIfTrue="1">
      <formula>ISBLANK($D$17)</formula>
    </cfRule>
  </conditionalFormatting>
  <conditionalFormatting sqref="A19:K19">
    <cfRule type="expression" dxfId="22" priority="8" stopIfTrue="1">
      <formula>ISBLANK($D$19)</formula>
    </cfRule>
    <cfRule type="expression" dxfId="21" priority="1">
      <formula>NOT(ISBLANK($D$19))</formula>
    </cfRule>
  </conditionalFormatting>
  <conditionalFormatting sqref="D16:K16">
    <cfRule type="expression" dxfId="20" priority="7" stopIfTrue="1">
      <formula>ISBLANK($D$16)</formula>
    </cfRule>
  </conditionalFormatting>
  <conditionalFormatting sqref="D17:K17">
    <cfRule type="expression" dxfId="19" priority="5" stopIfTrue="1">
      <formula>NOT(ISBLANK($D$17))</formula>
    </cfRule>
  </conditionalFormatting>
  <conditionalFormatting sqref="D16">
    <cfRule type="expression" dxfId="18" priority="4" stopIfTrue="1">
      <formula>NOT(ISBLANK($D$16))</formula>
    </cfRule>
  </conditionalFormatting>
  <conditionalFormatting sqref="E16:K16">
    <cfRule type="expression" dxfId="17" priority="3" stopIfTrue="1">
      <formula>NOT(ISBLANK($D$16))</formula>
    </cfRule>
  </conditionalFormatting>
  <conditionalFormatting sqref="D18:K18">
    <cfRule type="expression" dxfId="16" priority="2" stopIfTrue="1">
      <formula>NOT(ISBLANK($D$18))</formula>
    </cfRule>
  </conditionalFormatting>
  <dataValidations count="5">
    <dataValidation type="list" allowBlank="1" showInputMessage="1" showErrorMessage="1" sqref="D2">
      <formula1>$A$131:$A$132</formula1>
    </dataValidation>
    <dataValidation type="list" allowBlank="1" showInputMessage="1" showErrorMessage="1" sqref="D8">
      <formula1>$A$125:$A$129</formula1>
    </dataValidation>
    <dataValidation type="list" allowBlank="1" showInputMessage="1" showErrorMessage="1" sqref="D7">
      <formula1>$A$112:$A$113</formula1>
    </dataValidation>
    <dataValidation type="list" allowBlank="1" showInputMessage="1" showErrorMessage="1" sqref="D16:D19">
      <formula1>$A$75:$A$109</formula1>
    </dataValidation>
    <dataValidation type="list" allowBlank="1" showInputMessage="1" showErrorMessage="1" sqref="B13">
      <formula1>$A$134:$A$145</formula1>
    </dataValidation>
  </dataValidations>
  <pageMargins left="0.70866141732283472" right="0.70866141732283472"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dimension ref="A1:M135"/>
  <sheetViews>
    <sheetView topLeftCell="B1" zoomScale="80" zoomScaleNormal="80" workbookViewId="0">
      <selection activeCell="E4" sqref="E4"/>
    </sheetView>
  </sheetViews>
  <sheetFormatPr defaultRowHeight="15"/>
  <cols>
    <col min="1" max="1" width="10.5703125" hidden="1" customWidth="1"/>
    <col min="2" max="2" width="24.28515625" customWidth="1"/>
    <col min="3" max="3" width="6" hidden="1" customWidth="1"/>
    <col min="4" max="4" width="9.140625" bestFit="1" customWidth="1"/>
    <col min="5" max="5" width="39.42578125" bestFit="1" customWidth="1"/>
    <col min="6" max="7" width="3.5703125" hidden="1" customWidth="1"/>
    <col min="8" max="8" width="2.42578125" hidden="1" customWidth="1"/>
    <col min="9" max="9" width="29.85546875" customWidth="1"/>
    <col min="10" max="10" width="26" customWidth="1"/>
    <col min="11" max="11" width="22.140625" customWidth="1"/>
    <col min="12" max="12" width="11.5703125" style="48" hidden="1" customWidth="1"/>
    <col min="13" max="13" width="13.28515625" hidden="1" customWidth="1"/>
  </cols>
  <sheetData>
    <row r="1" spans="1:13" ht="18.75">
      <c r="B1" s="5" t="s">
        <v>17</v>
      </c>
      <c r="C1" s="5"/>
      <c r="E1" s="67" t="str">
        <f>'Ispis god. operativnog plana'!D10</f>
        <v>Alenka Njegovac</v>
      </c>
      <c r="F1" s="39"/>
      <c r="G1" s="39"/>
      <c r="H1" s="37"/>
    </row>
    <row r="2" spans="1:13" ht="18.75">
      <c r="B2" s="5" t="s">
        <v>16</v>
      </c>
      <c r="C2" s="5"/>
      <c r="E2" s="67" t="str">
        <f>'Ispis god. operativnog plana'!D9</f>
        <v>2011./2012.</v>
      </c>
      <c r="F2" s="37"/>
      <c r="G2" s="37"/>
      <c r="H2" s="37"/>
    </row>
    <row r="3" spans="1:13" ht="18.75">
      <c r="B3" s="5" t="s">
        <v>67</v>
      </c>
      <c r="E3" s="67" t="str">
        <f>'Mjesečni plan'!B13</f>
        <v>listopad</v>
      </c>
    </row>
    <row r="4" spans="1:13" ht="18.75">
      <c r="B4" s="5" t="s">
        <v>85</v>
      </c>
      <c r="E4" s="67" t="str">
        <f>'Mjesečni plan'!D7</f>
        <v>(A) ,  Logo</v>
      </c>
    </row>
    <row r="5" spans="1:13" s="2" customFormat="1">
      <c r="A5" s="10" t="s">
        <v>46</v>
      </c>
      <c r="B5" s="10" t="s">
        <v>0</v>
      </c>
      <c r="C5" s="10" t="s">
        <v>1</v>
      </c>
      <c r="D5" s="10" t="s">
        <v>2</v>
      </c>
      <c r="E5" s="10" t="s">
        <v>3</v>
      </c>
      <c r="F5" s="10" t="s">
        <v>4</v>
      </c>
      <c r="G5" s="10" t="s">
        <v>5</v>
      </c>
      <c r="H5" s="10" t="s">
        <v>6</v>
      </c>
      <c r="I5" s="10" t="s">
        <v>7</v>
      </c>
      <c r="J5" s="10" t="s">
        <v>8</v>
      </c>
      <c r="K5" s="10" t="s">
        <v>9</v>
      </c>
      <c r="L5" s="15" t="s">
        <v>49</v>
      </c>
      <c r="M5" s="14" t="s">
        <v>50</v>
      </c>
    </row>
    <row r="6" spans="1:13" s="2" customFormat="1" ht="60">
      <c r="A6" s="11" t="str">
        <f>IF(LOOKUP($M6,pretraživanje,mjesec)=LOOKUP($M5,pretraživanje,mjesec),"",LOOKUP($M6,pretraživanje,mjesec))</f>
        <v>listopad</v>
      </c>
      <c r="B6" s="11" t="str">
        <f>'Mjesečni plan'!B16</f>
        <v>2. (A) Logo</v>
      </c>
      <c r="C6" s="11" t="str">
        <f>'Mjesečni plan'!C16</f>
        <v/>
      </c>
      <c r="D6" s="11" t="str">
        <f>IF('Mjesečni plan'!D16=0,"",'Mjesečni plan'!D16)</f>
        <v>9,10</v>
      </c>
      <c r="E6" s="13" t="str">
        <f>'Mjesečni plan'!E16</f>
        <v>Trodimenzionalno crtanje
Primjeri</v>
      </c>
      <c r="F6" s="13">
        <f>'Mjesečni plan'!F16</f>
        <v>0</v>
      </c>
      <c r="G6" s="13">
        <f>'Mjesečni plan'!G16</f>
        <v>2</v>
      </c>
      <c r="H6" s="13">
        <f>'Mjesečni plan'!H16</f>
        <v>2</v>
      </c>
      <c r="I6" s="13" t="str">
        <f>'Mjesečni plan'!I16</f>
        <v/>
      </c>
      <c r="J6" s="13" t="str">
        <f>'Mjesečni plan'!J16</f>
        <v/>
      </c>
      <c r="K6" s="13" t="str">
        <f>'Mjesečni plan'!K16</f>
        <v/>
      </c>
      <c r="L6" s="50" t="str">
        <f>IF(ISBLANK(LOOKUP(VALUE($D6),pretraživanje,jezik)),"",$E$4)</f>
        <v>(A) ,  Logo</v>
      </c>
      <c r="M6" s="51">
        <f>VALUE(IF($L6="(B) ,  BASIC",VALUE($D6)*100,VALUE($D6)))</f>
        <v>9.1</v>
      </c>
    </row>
    <row r="7" spans="1:13" s="2" customFormat="1" ht="105">
      <c r="A7" s="11" t="str">
        <f>IF(LOOKUP($M7,pretraživanje,mjesec)=LOOKUP($M6,pretraživanje,mjesec),"",LOOKUP($M7,pretraživanje,mjesec))</f>
        <v>rujan</v>
      </c>
      <c r="B7" s="11" t="str">
        <f>'Mjesečni plan'!B17</f>
        <v>1. Osnove informatike</v>
      </c>
      <c r="C7" s="11">
        <f>'Mjesečni plan'!C17</f>
        <v>4</v>
      </c>
      <c r="D7" s="11">
        <f>IF('Mjesečni plan'!D17=0,"",'Mjesečni plan'!D17)</f>
        <v>3.4</v>
      </c>
      <c r="E7" s="13" t="str">
        <f>'Mjesečni plan'!E17</f>
        <v>1.1. Vrste datoteka, dokumenti
Koje vrste datoteka postoje? Programske datoteke. Znakovne datoteke. Datoteke dokumenata. Čemu služi nastavak (proširenje) naziva datoteke? Sažimanje (komprimiranje). Izdvajanje. Pogledi na datoteke. Traženje datoteka.</v>
      </c>
      <c r="F7" s="13">
        <f>'Mjesečni plan'!F17</f>
        <v>1</v>
      </c>
      <c r="G7" s="13">
        <f>'Mjesečni plan'!G17</f>
        <v>1</v>
      </c>
      <c r="H7" s="13">
        <f>'Mjesečni plan'!H17</f>
        <v>2</v>
      </c>
      <c r="I7" s="13" t="str">
        <f>'Mjesečni plan'!I17</f>
        <v>Objasniti u kojem se obliku svi sadržaji trajno čuvaju u računalu.</v>
      </c>
      <c r="J7" s="13" t="str">
        <f>'Mjesečni plan'!J17</f>
        <v>Programske datoteke, znakovne datoteke, datoteke dokumenata.</v>
      </c>
      <c r="K7" s="13" t="str">
        <f>'Mjesečni plan'!K17</f>
        <v/>
      </c>
      <c r="L7" s="50" t="str">
        <f>IF(ISBLANK(LOOKUP(VALUE($D7),pretraživanje,jezik)),"",$E$4)</f>
        <v/>
      </c>
      <c r="M7" s="51">
        <f t="shared" ref="M7:M9" si="0">VALUE(IF($L7="(B) ,  BASIC",VALUE($D7)*100,VALUE($D7)))</f>
        <v>3.4</v>
      </c>
    </row>
    <row r="8" spans="1:13" s="2" customFormat="1" ht="105">
      <c r="A8" s="11" t="str">
        <f>IF(LOOKUP($M8,pretraživanje,mjesec)=LOOKUP($M7,pretraživanje,mjesec),"",LOOKUP($M8,pretraživanje,mjesec))</f>
        <v/>
      </c>
      <c r="B8" s="11" t="str">
        <f>'Mjesečni plan'!B18</f>
        <v/>
      </c>
      <c r="C8" s="11" t="str">
        <f>'Mjesečni plan'!C18</f>
        <v/>
      </c>
      <c r="D8" s="11">
        <f>IF('Mjesečni plan'!D18=0,"",'Mjesečni plan'!D18)</f>
        <v>5.6</v>
      </c>
      <c r="E8" s="13" t="str">
        <f>'Mjesečni plan'!E18</f>
        <v>1.2. Prikaz slika na monitoru i pisaču
Kako monitori prikazuju sliku? O čemu ovisi kvaliteta slike? Crno,bijela slika. Raster. Slika u boji. Dubina boje. Razlučivost. Kako postaviti razlučivost zaslona i dubinu boje? Koji je kapacitet slike? Ispis slike na pisaču.</v>
      </c>
      <c r="F8" s="13">
        <f>'Mjesečni plan'!F18</f>
        <v>1</v>
      </c>
      <c r="G8" s="13">
        <f>'Mjesečni plan'!G18</f>
        <v>1</v>
      </c>
      <c r="H8" s="13">
        <f>'Mjesečni plan'!H18</f>
        <v>2</v>
      </c>
      <c r="I8" s="13" t="str">
        <f>'Mjesečni plan'!I18</f>
        <v>Izraditi jednostavni crtež u bilježnici na rasteru malih dimenzija; na rasteru manjih dimenzija pokušati što točnije prikazati pravocrtnu spojnicu dvaju piksela.</v>
      </c>
      <c r="J8" s="13" t="str">
        <f>'Mjesečni plan'!J18</f>
        <v>Raster, piknja, piksel.</v>
      </c>
      <c r="K8" s="13" t="str">
        <f>'Mjesečni plan'!K18</f>
        <v/>
      </c>
      <c r="L8" s="50" t="str">
        <f>IF(ISBLANK(LOOKUP(VALUE($D8),pretraživanje,jezik)),"",$E$4)</f>
        <v/>
      </c>
      <c r="M8" s="51">
        <f t="shared" si="0"/>
        <v>5.6</v>
      </c>
    </row>
    <row r="9" spans="1:13" s="2" customFormat="1" ht="60">
      <c r="A9" s="11" t="str">
        <f>IF(ISBLANK(D9),"",IF(LOOKUP($M9,pretraživanje,mjesec)=LOOKUP($M8,pretraživanje,mjesec),"",LOOKUP($M9,pretraživanje,mjesec)))</f>
        <v/>
      </c>
      <c r="B9" s="11" t="str">
        <f>'Mjesečni plan'!B19</f>
        <v>2. (A) Logo</v>
      </c>
      <c r="C9" s="11">
        <f>'Mjesečni plan'!C19</f>
        <v>10</v>
      </c>
      <c r="D9" s="11">
        <f>IF('Mjesečni plan'!D19=0,"",'Mjesečni plan'!D19)</f>
        <v>7.8</v>
      </c>
      <c r="E9" s="13" t="str">
        <f>'Mjesečni plan'!E19</f>
        <v>2.1. (A) Crtanje kocke i kvadra
Dvodimenzionalno crtanje. Trodimenzionalno crtanje.</v>
      </c>
      <c r="F9" s="13">
        <f>'Mjesečni plan'!F19</f>
        <v>1</v>
      </c>
      <c r="G9" s="13">
        <f>'Mjesečni plan'!G19</f>
        <v>1</v>
      </c>
      <c r="H9" s="13">
        <f>'Mjesečni plan'!H19</f>
        <v>2</v>
      </c>
      <c r="I9" s="13" t="str">
        <f>'Mjesečni plan'!I19</f>
        <v>Crtati prikaze kocke i kvadra.</v>
      </c>
      <c r="J9" s="13" t="str">
        <f>'Mjesečni plan'!J19</f>
        <v>Naredbe za trodimenzionalno crtanje, crtanje kocke, rotacija kocke.</v>
      </c>
      <c r="K9" s="13" t="str">
        <f>'Mjesečni plan'!K19</f>
        <v/>
      </c>
      <c r="L9" s="50" t="str">
        <f>IF(ISBLANK(LOOKUP(VALUE($D9),pretraživanje,jezik)),"",$E$4)</f>
        <v>(A) ,  Logo</v>
      </c>
      <c r="M9" s="51">
        <f t="shared" si="0"/>
        <v>7.8</v>
      </c>
    </row>
    <row r="65" spans="1:1">
      <c r="A65" s="28">
        <v>1.2</v>
      </c>
    </row>
    <row r="66" spans="1:1">
      <c r="A66" s="28">
        <v>3.4</v>
      </c>
    </row>
    <row r="67" spans="1:1">
      <c r="A67" s="28">
        <v>5.6</v>
      </c>
    </row>
    <row r="68" spans="1:1">
      <c r="A68" s="28">
        <v>7.8</v>
      </c>
    </row>
    <row r="69" spans="1:1">
      <c r="A69" s="28" t="s">
        <v>59</v>
      </c>
    </row>
    <row r="70" spans="1:1">
      <c r="A70" s="28">
        <v>11.12</v>
      </c>
    </row>
    <row r="71" spans="1:1">
      <c r="A71" s="28">
        <v>13.14</v>
      </c>
    </row>
    <row r="72" spans="1:1">
      <c r="A72" s="28">
        <v>15.16</v>
      </c>
    </row>
    <row r="73" spans="1:1">
      <c r="A73" s="28">
        <v>17.18</v>
      </c>
    </row>
    <row r="74" spans="1:1">
      <c r="A74" s="28" t="s">
        <v>60</v>
      </c>
    </row>
    <row r="75" spans="1:1">
      <c r="A75" s="28">
        <v>21.22</v>
      </c>
    </row>
    <row r="76" spans="1:1">
      <c r="A76" s="28">
        <v>23.24</v>
      </c>
    </row>
    <row r="77" spans="1:1">
      <c r="A77" s="28">
        <v>25.26</v>
      </c>
    </row>
    <row r="78" spans="1:1">
      <c r="A78" s="28">
        <v>27.28</v>
      </c>
    </row>
    <row r="79" spans="1:1">
      <c r="A79" s="29" t="s">
        <v>62</v>
      </c>
    </row>
    <row r="80" spans="1:1">
      <c r="A80" s="28">
        <v>31.32</v>
      </c>
    </row>
    <row r="81" spans="1:1">
      <c r="A81" s="28">
        <v>33.340000000000003</v>
      </c>
    </row>
    <row r="82" spans="1:1">
      <c r="A82" s="28">
        <v>35.36</v>
      </c>
    </row>
    <row r="83" spans="1:1">
      <c r="A83" s="28">
        <v>37.380000000000003</v>
      </c>
    </row>
    <row r="84" spans="1:1">
      <c r="A84" s="28" t="s">
        <v>61</v>
      </c>
    </row>
    <row r="85" spans="1:1">
      <c r="A85" s="28">
        <v>41.42</v>
      </c>
    </row>
    <row r="86" spans="1:1">
      <c r="A86" s="28">
        <v>43.44</v>
      </c>
    </row>
    <row r="87" spans="1:1">
      <c r="A87" s="28">
        <v>45.46</v>
      </c>
    </row>
    <row r="88" spans="1:1">
      <c r="A88" s="28">
        <v>47.48</v>
      </c>
    </row>
    <row r="89" spans="1:1">
      <c r="A89" s="28" t="s">
        <v>63</v>
      </c>
    </row>
    <row r="90" spans="1:1">
      <c r="A90" s="28">
        <v>51.52</v>
      </c>
    </row>
    <row r="91" spans="1:1">
      <c r="A91" s="28">
        <v>53.54</v>
      </c>
    </row>
    <row r="92" spans="1:1">
      <c r="A92" s="28">
        <v>55.56</v>
      </c>
    </row>
    <row r="93" spans="1:1">
      <c r="A93" s="28">
        <v>57.58</v>
      </c>
    </row>
    <row r="94" spans="1:1">
      <c r="A94" s="28" t="s">
        <v>64</v>
      </c>
    </row>
    <row r="95" spans="1:1">
      <c r="A95" s="28">
        <v>61.62</v>
      </c>
    </row>
    <row r="96" spans="1:1">
      <c r="A96" s="28">
        <v>63.64</v>
      </c>
    </row>
    <row r="97" spans="1:1">
      <c r="A97" s="28">
        <v>65.66</v>
      </c>
    </row>
    <row r="98" spans="1:1">
      <c r="A98" s="28">
        <v>67.680000000000007</v>
      </c>
    </row>
    <row r="99" spans="1:1">
      <c r="A99" s="28" t="s">
        <v>65</v>
      </c>
    </row>
    <row r="102" spans="1:1">
      <c r="A102" s="8" t="s">
        <v>44</v>
      </c>
    </row>
    <row r="103" spans="1:1">
      <c r="A103" s="8" t="s">
        <v>45</v>
      </c>
    </row>
    <row r="104" spans="1:1">
      <c r="A104" s="9" t="s">
        <v>47</v>
      </c>
    </row>
    <row r="105" spans="1:1">
      <c r="A105" s="9" t="s">
        <v>48</v>
      </c>
    </row>
    <row r="107" spans="1:1">
      <c r="A107" s="3">
        <v>2</v>
      </c>
    </row>
    <row r="108" spans="1:1">
      <c r="A108" s="3">
        <v>4</v>
      </c>
    </row>
    <row r="109" spans="1:1">
      <c r="A109" s="3">
        <v>6</v>
      </c>
    </row>
    <row r="110" spans="1:1">
      <c r="A110" s="3">
        <v>8</v>
      </c>
    </row>
    <row r="111" spans="1:1">
      <c r="A111" s="3">
        <v>10</v>
      </c>
    </row>
    <row r="112" spans="1:1">
      <c r="A112" s="3">
        <v>12</v>
      </c>
    </row>
    <row r="113" spans="1:1">
      <c r="A113" s="3">
        <v>14</v>
      </c>
    </row>
    <row r="115" spans="1:1">
      <c r="A115" s="3" t="s">
        <v>21</v>
      </c>
    </row>
    <row r="116" spans="1:1">
      <c r="A116" s="3" t="s">
        <v>35</v>
      </c>
    </row>
    <row r="117" spans="1:1">
      <c r="A117" s="3" t="s">
        <v>36</v>
      </c>
    </row>
    <row r="118" spans="1:1">
      <c r="A118" s="3" t="s">
        <v>37</v>
      </c>
    </row>
    <row r="119" spans="1:1">
      <c r="A119" s="3" t="s">
        <v>38</v>
      </c>
    </row>
    <row r="121" spans="1:1">
      <c r="A121" s="3" t="s">
        <v>57</v>
      </c>
    </row>
    <row r="122" spans="1:1">
      <c r="A122" s="3" t="s">
        <v>58</v>
      </c>
    </row>
    <row r="124" spans="1:1">
      <c r="A124" s="3" t="s">
        <v>23</v>
      </c>
    </row>
    <row r="125" spans="1:1">
      <c r="A125" s="3" t="s">
        <v>24</v>
      </c>
    </row>
    <row r="126" spans="1:1">
      <c r="A126" s="3" t="s">
        <v>25</v>
      </c>
    </row>
    <row r="127" spans="1:1">
      <c r="A127" s="3" t="s">
        <v>26</v>
      </c>
    </row>
    <row r="128" spans="1:1">
      <c r="A128" s="3" t="s">
        <v>27</v>
      </c>
    </row>
    <row r="129" spans="1:1">
      <c r="A129" s="3" t="s">
        <v>28</v>
      </c>
    </row>
    <row r="130" spans="1:1">
      <c r="A130" s="3" t="s">
        <v>29</v>
      </c>
    </row>
    <row r="131" spans="1:1">
      <c r="A131" s="3" t="s">
        <v>30</v>
      </c>
    </row>
    <row r="132" spans="1:1">
      <c r="A132" s="3" t="s">
        <v>31</v>
      </c>
    </row>
    <row r="133" spans="1:1">
      <c r="A133" s="3" t="s">
        <v>32</v>
      </c>
    </row>
    <row r="134" spans="1:1">
      <c r="A134" s="3" t="s">
        <v>33</v>
      </c>
    </row>
    <row r="135" spans="1:1">
      <c r="A135" s="3" t="s">
        <v>34</v>
      </c>
    </row>
  </sheetData>
  <sheetProtection password="C536" sheet="1" objects="1" scenarios="1" formatRows="0"/>
  <conditionalFormatting sqref="D7:K7">
    <cfRule type="expression" dxfId="15" priority="10" stopIfTrue="1">
      <formula>LEN($D$7)=0</formula>
    </cfRule>
    <cfRule type="expression" dxfId="14" priority="21">
      <formula>NOT(ISBLANK($D$7))</formula>
    </cfRule>
  </conditionalFormatting>
  <conditionalFormatting sqref="D8:K8">
    <cfRule type="expression" dxfId="13" priority="24">
      <formula>NOT(ISBLANK($D$8))</formula>
    </cfRule>
    <cfRule type="expression" dxfId="12" priority="15" stopIfTrue="1">
      <formula>LEN($D$8)=0</formula>
    </cfRule>
  </conditionalFormatting>
  <conditionalFormatting sqref="D6:K6">
    <cfRule type="expression" dxfId="11" priority="19">
      <formula>LEN($D$6)=0</formula>
    </cfRule>
    <cfRule type="expression" dxfId="10" priority="12">
      <formula>NOT(ISBLANK($D$6))</formula>
    </cfRule>
  </conditionalFormatting>
  <conditionalFormatting sqref="B6">
    <cfRule type="cellIs" dxfId="9" priority="9" operator="equal">
      <formula>$B$14</formula>
    </cfRule>
    <cfRule type="cellIs" dxfId="8" priority="22" operator="notEqual">
      <formula>$B$14</formula>
    </cfRule>
  </conditionalFormatting>
  <conditionalFormatting sqref="B7">
    <cfRule type="cellIs" dxfId="7" priority="8" operator="equal">
      <formula>$B$14</formula>
    </cfRule>
    <cfRule type="cellIs" dxfId="6" priority="6" operator="notEqual">
      <formula>$B$14</formula>
    </cfRule>
  </conditionalFormatting>
  <conditionalFormatting sqref="B8">
    <cfRule type="cellIs" dxfId="5" priority="7" operator="equal">
      <formula>$B$14</formula>
    </cfRule>
    <cfRule type="cellIs" dxfId="4" priority="5" operator="notEqual">
      <formula>$B$14</formula>
    </cfRule>
  </conditionalFormatting>
  <conditionalFormatting sqref="B9">
    <cfRule type="cellIs" dxfId="3" priority="4" operator="equal">
      <formula>$B$14</formula>
    </cfRule>
    <cfRule type="cellIs" dxfId="2" priority="3" operator="notEqual">
      <formula>$B$14</formula>
    </cfRule>
  </conditionalFormatting>
  <conditionalFormatting sqref="D9:K9">
    <cfRule type="expression" dxfId="1" priority="2" stopIfTrue="1">
      <formula>LEN($D$9)=0</formula>
    </cfRule>
    <cfRule type="expression" dxfId="0" priority="1">
      <formula>LEN($D$9)&lt;&gt;0</formula>
    </cfRule>
  </conditionalFormatting>
  <dataValidations count="3">
    <dataValidation type="list" allowBlank="1" showInputMessage="1" showErrorMessage="1" sqref="E3">
      <formula1>$A$124:$A$135</formula1>
    </dataValidation>
    <dataValidation type="list" allowBlank="1" showInputMessage="1" showErrorMessage="1" sqref="E2">
      <formula1>$A$115:$A$119</formula1>
    </dataValidation>
    <dataValidation type="list" allowBlank="1" showInputMessage="1" showErrorMessage="1" sqref="E4">
      <formula1>$A$102:$A$103</formula1>
    </dataValidation>
  </dataValidations>
  <pageMargins left="0.70866141732283472" right="0.70866141732283472" top="0.74803149606299213" bottom="0.74803149606299213" header="0.31496062992125984" footer="0.31496062992125984"/>
  <pageSetup paperSize="9" scale="6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14</vt:i4>
      </vt:variant>
    </vt:vector>
  </HeadingPairs>
  <TitlesOfParts>
    <vt:vector size="20" baseType="lpstr">
      <vt:lpstr>Upute</vt:lpstr>
      <vt:lpstr>Stavke godišnjeg plana</vt:lpstr>
      <vt:lpstr>Ispis god. operativnog plana</vt:lpstr>
      <vt:lpstr>Ispis izvedbenog plana</vt:lpstr>
      <vt:lpstr>Mjesečni plan</vt:lpstr>
      <vt:lpstr>Pano</vt:lpstr>
      <vt:lpstr>brojSata</vt:lpstr>
      <vt:lpstr>cjelina</vt:lpstr>
      <vt:lpstr>'Stavke godišnjeg plana'!INTEGER</vt:lpstr>
      <vt:lpstr>jezik</vt:lpstr>
      <vt:lpstr>kljucniPojmovi</vt:lpstr>
      <vt:lpstr>mjesec</vt:lpstr>
      <vt:lpstr>obrada</vt:lpstr>
      <vt:lpstr>obrazovnaPostignuca</vt:lpstr>
      <vt:lpstr>pretraživanje</vt:lpstr>
      <vt:lpstr>sati</vt:lpstr>
      <vt:lpstr>suodnos</vt:lpstr>
      <vt:lpstr>tema</vt:lpstr>
      <vt:lpstr>ukupno</vt:lpstr>
      <vt:lpstr>vježba</vt:lpstr>
    </vt:vector>
  </TitlesOfParts>
  <Company>HP Mobile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Mobile</dc:creator>
  <cp:lastModifiedBy>Alenka</cp:lastModifiedBy>
  <cp:lastPrinted>2011-09-07T07:30:09Z</cp:lastPrinted>
  <dcterms:created xsi:type="dcterms:W3CDTF">2010-07-26T05:19:00Z</dcterms:created>
  <dcterms:modified xsi:type="dcterms:W3CDTF">2011-09-07T07:31:49Z</dcterms:modified>
</cp:coreProperties>
</file>